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75" windowWidth="19080" windowHeight="9750" tabRatio="823" activeTab="3"/>
  </bookViews>
  <sheets>
    <sheet name="баланс" sheetId="1" r:id="rId1"/>
    <sheet name="о прибылях и убыткках" sheetId="2" r:id="rId2"/>
    <sheet name="об изменении собств.капитала" sheetId="3" r:id="rId3"/>
    <sheet name="о движении денежных средств" sheetId="4" r:id="rId4"/>
    <sheet name="Приложение" sheetId="5" state="hidden" r:id="rId5"/>
  </sheets>
  <definedNames>
    <definedName name="rrr">'баланс'!$C$3:$D$3</definedName>
    <definedName name="_xlnm.Print_Area" localSheetId="0">'баланс'!$C$3:$R$103</definedName>
    <definedName name="_xlnm.Print_Area" localSheetId="3">'о движении денежных средств'!$C$3:$S$74</definedName>
    <definedName name="_xlnm.Print_Area" localSheetId="1">'о прибылях и убыткках'!$C$3:$S$66</definedName>
    <definedName name="_xlnm.Print_Area" localSheetId="2">'об изменении собств.капитала'!$C$3:$T$85</definedName>
    <definedName name="_xlnm.Print_Area" localSheetId="4">'Приложение'!$A$1:$D$41</definedName>
    <definedName name="п1">'баланс'!$C$3</definedName>
    <definedName name="п1чистВсеДанные">'баланс'!$I$24:$R$25,'баланс'!$I$28:$R$35,'баланс'!$I$40:$R$52,'баланс'!$I$61:$R$68,'баланс'!$I$71:$R$76,'баланс'!$I$79:$R$80,'баланс'!$I$83:$R$94</definedName>
    <definedName name="п1чистВсеТекст">'баланс'!$F$8:$R$14,'баланс'!$N$16:$R$18</definedName>
    <definedName name="п1чистТек">'баланс'!$I$24,'баланс'!$I$24:$M$25,'баланс'!$I$28:$M$35,'баланс'!$I$40:$M$52,'баланс'!$I$61:$M$68,'баланс'!$I$71:$M$76,'баланс'!$I$79:$M$80,'баланс'!$I$83:$M$94</definedName>
    <definedName name="п2">'о прибылях и убыткках'!$C$3</definedName>
    <definedName name="п2чистВсеДанные">'о прибылях и убыткках'!$J$19:$S$20,'о прибылях и убыткках'!$J$22:$S$23,'о прибылях и убыткках'!$J$25:$S$26,'о прибылях и убыткках'!$J$30:$S$33,'о прибылях и убыткках'!$J$36:$S$37,'о прибылях и убыткках'!$J$40:$S$41,'о прибылях и убыткках'!$J$44:$S$46,'о прибылях и убыткках'!$J$49:$S$53,'о прибылях и убыткках'!$J$55:$S$56,'о прибылях и убыткках'!$J$58:$S$59</definedName>
    <definedName name="п2чистТек">'о прибылях и убыткках'!$J$19:$N$20,'о прибылях и убыткках'!$J$22:$N$23,'о прибылях и убыткках'!$J$25:$N$26,'о прибылях и убыткках'!$J$30:$N$33,'о прибылях и убыткках'!$J$36:$N$37,'о прибылях и убыткках'!$J$40:$N$41,'о прибылях и убыткках'!$J$44:$N$46,'о прибылях и убыткках'!$J$49:$N$53,'о прибылях и убыткках'!$J$55:$N$56,'о прибылях и убыткках'!$J$58:$N$59</definedName>
    <definedName name="п3чистВсеДанные">'об изменении собств.капитала'!$E$17:$R$19,'об изменении собств.капитала'!$E$24:$R$32,'об изменении собств.капитала'!$E$35:$R$46,'об изменении собств.капитала'!$E$48:$R$50,'об изменении собств.капитала'!$E$55:$R$63,'об изменении собств.капитала'!$E$66:$R$77</definedName>
    <definedName name="п3чистТек">'об изменении собств.капитала'!$E$55:$R$63,'об изменении собств.капитала'!$E$66:$R$77</definedName>
    <definedName name="п4чистВсеДанные">'о движении денежных средств'!$J$23:$S$26,'о движении денежных средств'!$J$29:$S$32,'о движении денежных средств'!$J$37:$S$41,'о движении денежных средств'!$J$44:$S$47,'о движении денежных средств'!$J$52:$S$55,'о движении денежных средств'!$J$58:$S$62,'о движении денежных средств'!$J$65:$S$65,'о движении денежных средств'!$J$67:$S$67</definedName>
    <definedName name="п4чистТек">'о движении денежных средств'!$J$23:$N$26,'о движении денежных средств'!$J$29:$N$32,'о движении денежных средств'!$J$37:$N$41,'о движении денежных средств'!$J$44:$N$47,'о движении денежных средств'!$J$52:$N$55,'о движении денежных средств'!$J$58:$N$62,'о движении денежных средств'!$J$65,'о движении денежных средств'!$J$67</definedName>
    <definedName name="п5чистВсеДанные">#REF!,#REF!,#REF!,#REF!</definedName>
    <definedName name="п5чистТек">#REF!,#REF!,#REF!,#REF!</definedName>
    <definedName name="Приложение">'Приложение'!$A$1:$D$75</definedName>
    <definedName name="тест1">'баланс'!$G$6</definedName>
  </definedNames>
  <calcPr fullCalcOnLoad="1" refMode="R1C1"/>
</workbook>
</file>

<file path=xl/comments1.xml><?xml version="1.0" encoding="utf-8"?>
<comments xmlns="http://schemas.openxmlformats.org/spreadsheetml/2006/main">
  <authors>
    <author>bondar </author>
    <author>bondar</author>
  </authors>
  <commentList>
    <comment ref="U5" authorId="0">
      <text>
        <r>
          <rPr>
            <sz val="11"/>
            <rFont val="Times New Roman"/>
            <family val="1"/>
          </rPr>
          <t>В данную ячейку введите дату начала отчетного периода, за который заполняется баланс.</t>
        </r>
      </text>
    </comment>
    <comment ref="I3" authorId="1">
      <text>
        <r>
          <rPr>
            <sz val="11"/>
            <rFont val="Times New Roman"/>
            <family val="1"/>
          </rPr>
          <t>При заполнении отчетности необходимо вводить данные 
в ячейки с голубой заливкой.</t>
        </r>
      </text>
    </comment>
    <comment ref="C13" authorId="0">
      <text>
        <r>
          <rPr>
            <sz val="11"/>
            <rFont val="Times New Roman"/>
            <family val="1"/>
          </rPr>
          <t xml:space="preserve">Показатели бухгалтерской отчетности приводятся </t>
        </r>
        <r>
          <rPr>
            <b/>
            <i/>
            <sz val="11"/>
            <color indexed="10"/>
            <rFont val="Times New Roman"/>
            <family val="1"/>
          </rPr>
          <t>в тысячах белорусских рублей в целых числах</t>
        </r>
        <r>
          <rPr>
            <sz val="11"/>
            <rFont val="Times New Roman"/>
            <family val="1"/>
          </rPr>
          <t>.</t>
        </r>
      </text>
    </comment>
    <comment ref="C23" authorId="0">
      <text>
        <r>
          <rPr>
            <sz val="11"/>
            <rFont val="Times New Roman"/>
            <family val="1"/>
          </rPr>
          <t>В разделе I «Долгосрочные активы» приводится информация об остатках основных средств, нематериальных активов, доходных вложений в материальные активы, вложений в долгосрочные активы, долгосрочных финансовых вложений, долгосрочной дебиторской задолженности, отложенных налоговых активов, прочих долгосрочных активов.</t>
        </r>
      </text>
    </comment>
    <comment ref="U24" authorId="0">
      <text>
        <r>
          <rPr>
            <sz val="11"/>
            <rFont val="Times New Roman"/>
            <family val="1"/>
          </rPr>
          <t>По статье «Основные средства» (строка 110) показывается остаточная стоимость основных средств, определяемая как разница между первоначальной (переоцененной) стоимостью основных средств, учитываемых на счете 01 «Основные средства», и накопленными по ним суммами амортизации и обесценения, учитываемых на счете 02 «Амортизация основных средств».</t>
        </r>
      </text>
    </comment>
    <comment ref="U25" authorId="0">
      <text>
        <r>
          <rPr>
            <sz val="11"/>
            <rFont val="Times New Roman"/>
            <family val="1"/>
          </rPr>
          <t>По статье «Нематериальные активы» (строка 120) показывается остаточная стоимость нематериальных активов, определяемая как разница между первоначальной (переоцененной) стоимостью нематериальных активов, учитываемых на счете 04 «Нематериальные активы», и накопленными по ним суммами амортизации и обесценения, учитываемых на счете 05 «Амортизация нематериальных активов».</t>
        </r>
      </text>
    </comment>
    <comment ref="U26" authorId="0">
      <text>
        <r>
          <rPr>
            <sz val="10.5"/>
            <rFont val="Times New Roman"/>
            <family val="1"/>
          </rPr>
          <t>По статье «Доходные вложения в материальные активы» (строка 130) показываются суммы доходных вложений в инвестиционную недвижимость, предметы финансовой аренды (лизинга) и прочих доходных вложений в материальные активы. Остаточная стоимость инвестиционной недвижимости определяется как разница между первоначальной (переоцененной) стоимостью инвестиционной недвижимости, учитываемой на счете 03 «Доходные вложения в материальные активы», и накопленными по ней суммами амортизации и обесценения, учитываемых на счете 02 «Амортизация основных средств». Остаточная стоимость предметов финансовой аренды (лизинга) определяется как разница между первоначальной (переоцененной) стоимостью предметов финансовой аренды (лизинга), учитываемых на счете 03 «Доходные вложения в материальные активы», и накопленными по ним суммами амортизации и обесценения, учитываемых на счете 02 «Амортизация основных средств».</t>
        </r>
      </text>
    </comment>
    <comment ref="U31" authorId="0">
      <text>
        <r>
          <rPr>
            <sz val="11"/>
            <rFont val="Times New Roman"/>
            <family val="1"/>
          </rPr>
          <t>По статье «Вложения в долгосрочные активы» (строка 140) показываются суммы вложений в долгосрочные активы, учитываемых на счете 08 «Вложения в долгосрочные активы», а также стоимость оборудования к установке, строительных материалов у заказчика, застройщика, учитываемых на счете 07 «Оборудование к установке и строительные материалы».</t>
        </r>
      </text>
    </comment>
    <comment ref="U32" authorId="0">
      <text>
        <r>
          <rPr>
            <sz val="11"/>
            <rFont val="Times New Roman"/>
            <family val="1"/>
          </rPr>
          <t>По статье «Долгосрочные финансовые вложения» (строка 150) показываются суммы долгосрочных финансовых вложений, учитываемых на счете 06 «Долгосрочные финансовые вложения», погашение которых ожидается более чем через 12 месяцев после отчетной даты.</t>
        </r>
      </text>
    </comment>
    <comment ref="U33" authorId="0">
      <text>
        <r>
          <rPr>
            <sz val="11"/>
            <rFont val="Times New Roman"/>
            <family val="1"/>
          </rPr>
          <t>По статье «Отложенные налоговые активы» (строка 160) показывается сальдо по счету 09 «Отложенные налоговые активы».</t>
        </r>
      </text>
    </comment>
    <comment ref="U34" authorId="0">
      <text>
        <r>
          <rPr>
            <sz val="11"/>
            <rFont val="Times New Roman"/>
            <family val="1"/>
          </rPr>
          <t>По статье «Долгосрочная дебиторская задолженность» (строка 170) показывается дебиторская задолженность, в том числе выданные авансы, предварительная оплата, учитываемая на счетах 60 «Расчеты с поставщиками и подрядчиками», 62 «Расчеты с покупателями и заказчиками», 76 «Расчеты с разными дебиторами и кредиторами» и других счетах учета расчетов, погашение которой ожидается более чем через 12 месяцев после отчетной даты.</t>
        </r>
      </text>
    </comment>
    <comment ref="U35" authorId="0">
      <text>
        <r>
          <rPr>
            <sz val="11"/>
            <rFont val="Times New Roman"/>
            <family val="1"/>
          </rPr>
          <t>По статье «Прочие долгосрочные активы» (строка 180) показываются остатки долгосрочных активов, не показанные по строкам 110-170, в том числе суммы расходов будущих периодов, учитываемых на счете 97 «Расходы будущих периодов» и подлежащих отнесению на расходы отчетного периода более чем через 12 месяцев после отчетной даты.</t>
        </r>
      </text>
    </comment>
    <comment ref="U38" authorId="0">
      <text>
        <r>
          <rPr>
            <sz val="11"/>
            <rFont val="Times New Roman"/>
            <family val="1"/>
          </rPr>
          <t xml:space="preserve">  По статье «Запасы» (строка 210) показываются остатки материалов, животных на выращивании и откорме, незавершенного производства, готовой продукции и товаров, товаров отгруженных и прочих запасов.
  При наличии резервов под снижение стоимости запасов, учитываемых на счете 14 «Резервы под снижение стоимости запасов», показатели соответствующих строк статьи «Запасы» (строка 210), в связи с которыми созданы резервы под снижение стоимости запасов, уменьшаются на суммы этих резервов.</t>
        </r>
      </text>
    </comment>
    <comment ref="U40" authorId="0">
      <text>
        <r>
          <rPr>
            <sz val="11"/>
            <rFont val="Times New Roman"/>
            <family val="1"/>
          </rPr>
          <t xml:space="preserve">  По строке 211 «материалы» показываются остатки материалов, учитываемых на счетах 10 «Материалы», 15 «Заготовление и приобретение материалов».
  При ведении бухгалтерского учета заготовления и приобретения материалов с использованием счетов 15 «Заготовление и приобретение материалов» и (или) 16 «Отклонение в стоимости материалов» по строке 211 «материалы» показывается также сумма отклонений фактической себестоимости материалов от их стоимости по учетным ценам.</t>
        </r>
      </text>
    </comment>
    <comment ref="U41" authorId="0">
      <text>
        <r>
          <rPr>
            <sz val="11"/>
            <rFont val="Times New Roman"/>
            <family val="1"/>
          </rPr>
          <t>По строке 212 «животные на выращивании и откорме» показывается стоимость животных на выращивании и откорме, учитываемых на счете 11 «Животные на выращивании и откорме».</t>
        </r>
      </text>
    </comment>
    <comment ref="U42" authorId="0">
      <text>
        <r>
          <rPr>
            <sz val="11"/>
            <rFont val="Times New Roman"/>
            <family val="1"/>
          </rPr>
          <t>По строке 213 «незавершенное производство» показываются остатки незавершенного 
производства, учитываемого на счетах 
20 «Основное производство», 
21 «Полуфабрикаты собственного производства», 
23 «Вспомогательные производства», 
29 «Обслуживающие производства и хозяйства».</t>
        </r>
      </text>
    </comment>
    <comment ref="U43" authorId="0">
      <text>
        <r>
          <rPr>
            <sz val="10.5"/>
            <rFont val="Times New Roman"/>
            <family val="1"/>
          </rPr>
          <t>По строке 214 «готовая продукция и товары» показываются остатки готовой продукции, учитываемой на счете 43 «Готовая продукция», остатки товаров, учитываемых на счете 41 «Товары», а также расходы на реализацию, учитываемые на счете 44 «Расходы на реализацию», относящиеся к остаткам товаров в порядке, установленном законодательством.</t>
        </r>
      </text>
    </comment>
    <comment ref="U44" authorId="0">
      <text>
        <r>
          <rPr>
            <sz val="11"/>
            <rFont val="Times New Roman"/>
            <family val="1"/>
          </rPr>
          <t>По строке 215 «товары отгруженные» показываются остатки товаров отгруженных, учитываемых 
на счете 45 «Товары отгруженные».</t>
        </r>
      </text>
    </comment>
    <comment ref="U45" authorId="0">
      <text>
        <r>
          <rPr>
            <sz val="11"/>
            <rFont val="Times New Roman"/>
            <family val="1"/>
          </rPr>
          <t>По строке 216 «прочие запасы» показываются остатки запасов, не показанные по строкам 211-215.</t>
        </r>
      </text>
    </comment>
    <comment ref="U46" authorId="0">
      <text>
        <r>
          <rPr>
            <sz val="11"/>
            <rFont val="Times New Roman"/>
            <family val="1"/>
          </rPr>
          <t>По статье «Долгосрочные активы, предназначенные для реализации» (строка 220) показываются остатки долгосрочных активов, признанных предназначенными для реализации, а также активов, включенных в выбывающую группу, признанную предназначенной для реализации, учитываемых на счете 47 «Долгосрочные активы, предназначенные для реализации».</t>
        </r>
      </text>
    </comment>
    <comment ref="U47" authorId="0">
      <text>
        <r>
          <rPr>
            <sz val="11"/>
            <rFont val="Times New Roman"/>
            <family val="1"/>
          </rPr>
          <t>По статье «Расходы будущих периодов» (строка 230) показываются суммы расходов будущих периодов, учитываемых на счете 97 «Расходы будущих периодов» и подлежащих отнесению на расходы отчетного периода в течение 12 месяцев после отчетной даты.</t>
        </r>
      </text>
    </comment>
    <comment ref="U48" authorId="0">
      <text>
        <r>
          <rPr>
            <sz val="11"/>
            <rFont val="Times New Roman"/>
            <family val="1"/>
          </rPr>
          <t>По статье «Налог на добавленную стоимость по приобретенным товарам, работам, услугам» (строка 240) показываются суммы налога на добавленную стоимость, учитываемого на счете 18 «Налог на добавленную стоимость по приобретенным товарам, работам, услугам».</t>
        </r>
      </text>
    </comment>
    <comment ref="U49" authorId="0">
      <text>
        <r>
          <rPr>
            <sz val="11"/>
            <rFont val="Times New Roman"/>
            <family val="1"/>
          </rPr>
          <t>По статье «Краткосрочная дебиторская задолженность» (строка 250) показывается дебиторская задолженность, в том числе выданные авансы, предварительная оплата, учитываемая на счетах 60 «Расчеты с поставщиками и подрядчиками», 62 «Расчеты с покупателями и заказчиками», 76 «Расчеты с разными дебиторами и кредиторами» и других счетах учета расчетов, погашение которой ожидается в течение 12 месяцев после отчетной даты.</t>
        </r>
      </text>
    </comment>
    <comment ref="U50" authorId="0">
      <text>
        <r>
          <rPr>
            <sz val="10.5"/>
            <rFont val="Times New Roman"/>
            <family val="1"/>
          </rPr>
          <t xml:space="preserve">По статье «Краткосрочные финансовые вложения» (строка 260) показываются суммы краткосрочных финансовых вложений (за исключением эквивалентов денежных средств), учитываемых на счете 58 «Краткосрочные финансовые вложения», а также суммы долгосрочных финансовых вложений (за исключением долгосрочных финансовых вложений в уставные капиталы других организаций, вкладов участников договора о совместной деятельности в общее имущество простого товарищества), учитываемых на счете 06 «Долгосрочные финансовые вложения», погашение которых ожидается в течение 12 месяцев после отчетной даты. </t>
        </r>
      </text>
    </comment>
    <comment ref="U51" authorId="0">
      <text>
        <r>
          <rPr>
            <sz val="10.5"/>
            <rFont val="Times New Roman"/>
            <family val="1"/>
          </rPr>
          <t>По статье «Денежные средства и эквиваленты денежных средств» (строка 270) показываются остатки денежных средств, учитываемых на счетах 50 «Касса», 51 «Расчетные счета», 52 «Валютные счета», 55 «Специальные счета в банках», 57 «Денежные средства в пути», а также остатки эквивалентов денежных средств, учитываемых на счете 58 «Краткосрочные финансовые вложения».</t>
        </r>
      </text>
    </comment>
    <comment ref="U52" authorId="0">
      <text>
        <r>
          <rPr>
            <sz val="11"/>
            <rFont val="Times New Roman"/>
            <family val="1"/>
          </rPr>
          <t>По статье «Прочие краткосрочные активы» (строка 280) показываются остатки краткосрочных активов, не показанные по строкам 210-270, в том числе учитываемые на счете 94 «Недостачи и потери от порчи имущества».</t>
        </r>
      </text>
    </comment>
    <comment ref="V34" authorId="0">
      <text>
        <r>
          <rPr>
            <sz val="11"/>
            <rFont val="Times New Roman"/>
            <family val="1"/>
          </rPr>
          <t>При наличии резервов по сомнительным долгам, учитываемых на счете 63 «Резервы по сомнительным долгам», показатель этой статьи, в связи с которым созданы резервы по сомнительным долгам, уменьшается на суммы этих резервов.</t>
        </r>
      </text>
    </comment>
    <comment ref="C37" authorId="0">
      <text>
        <r>
          <rPr>
            <sz val="11"/>
            <rFont val="Times New Roman"/>
            <family val="1"/>
          </rPr>
          <t>В разделе II «Краткосрочные активы» приводится информация об остатках запасов, долгосрочных активов, предназначенных для реализации, расходов будущих периодов, налога на добавленную стоимость по приобретенным товарам, работам, услугам, краткосрочной дебиторской задолженности, краткосрочных финансовых вложений, денежных средств и эквивалентов денежных средств, прочих краткосрочных активов.</t>
        </r>
      </text>
    </comment>
    <comment ref="V49" authorId="0">
      <text>
        <r>
          <rPr>
            <sz val="10.5"/>
            <rFont val="Times New Roman"/>
            <family val="1"/>
          </rPr>
          <t>При наличии резервов по сомнительным долгам, учитываемых на счете 63 «Резервы по сомнительным долгам», показатель этой статьи, в связи с которым созданы резервы по сомнительным долгам, уменьшается на суммы этих резервов.</t>
        </r>
      </text>
    </comment>
    <comment ref="V50" authorId="0">
      <text>
        <r>
          <rPr>
            <sz val="10.5"/>
            <rFont val="Times New Roman"/>
            <family val="1"/>
          </rPr>
          <t>При наличии резервов под обесценение краткосрочных финансовых вложений, учитываемых на счете 59 «Резервы под обесценение краткосрочных финансовых вложений», показатель этой статьи, в связи с которым созданы резервы под обесценение краткосрочных финансовых вложений, уменьшается на суммы этих резервов.</t>
        </r>
      </text>
    </comment>
    <comment ref="C60" authorId="0">
      <text>
        <r>
          <rPr>
            <sz val="11"/>
            <rFont val="Times New Roman"/>
            <family val="1"/>
          </rPr>
          <t>В разделе III «Собственный капитал» приводится информация 
о собственном капитале.</t>
        </r>
      </text>
    </comment>
    <comment ref="U61" authorId="0">
      <text>
        <r>
          <rPr>
            <sz val="11"/>
            <rFont val="Times New Roman"/>
            <family val="1"/>
          </rPr>
          <t>По статье «Уставный капитал» (строка 410) показывается остаток уставного капитала, учитываемого на счете 80 «Уставный капитал».</t>
        </r>
      </text>
    </comment>
    <comment ref="U62" authorId="0">
      <text>
        <r>
          <rPr>
            <sz val="11"/>
            <rFont val="Times New Roman"/>
            <family val="1"/>
          </rPr>
          <t xml:space="preserve">По статье «Неоплаченная часть уставного капитала» (строка 420) показывается дебиторская задолженность собственника имущества (учредителей, участников) по вкладам в уставный капитал, учитываемая на счете 75 «Расчеты с учредителями» (субсчет 75-1 «Расчеты по вкладам в уставный капитал»). </t>
        </r>
        <r>
          <rPr>
            <b/>
            <i/>
            <sz val="11"/>
            <color indexed="18"/>
            <rFont val="Times New Roman"/>
            <family val="1"/>
          </rPr>
          <t>Показатель этой статьи вычитается при подсчете итога по разделу III «Собственный капитал».</t>
        </r>
      </text>
    </comment>
    <comment ref="U63" authorId="0">
      <text>
        <r>
          <rPr>
            <sz val="10.5"/>
            <rFont val="Times New Roman"/>
            <family val="1"/>
          </rPr>
          <t>По статье «Собственные акции (доли в уставном капитале)» (строка 430) показывается стоимость собственных акций (долей в уставном капитале), выкупленных у акционеров (участников), учитываемых на счете 81 «Собственные акции (доли в уставном капитале)».</t>
        </r>
        <r>
          <rPr>
            <b/>
            <i/>
            <sz val="10.5"/>
            <color indexed="18"/>
            <rFont val="Times New Roman"/>
            <family val="1"/>
          </rPr>
          <t xml:space="preserve"> Показатель этой статьи вычитается при подсчете итога по разделу III «Собственный капитал».</t>
        </r>
      </text>
    </comment>
    <comment ref="U64" authorId="0">
      <text>
        <r>
          <rPr>
            <sz val="11"/>
            <rFont val="Times New Roman"/>
            <family val="1"/>
          </rPr>
          <t>По статье «Резервный капитал» (строка 440) показывается остаток резервного капитала, учитываемого 
на счете 82 «Резервный капитал».</t>
        </r>
      </text>
    </comment>
    <comment ref="U65" authorId="0">
      <text>
        <r>
          <rPr>
            <sz val="11"/>
            <rFont val="Times New Roman"/>
            <family val="1"/>
          </rPr>
          <t>По статье «Добавочный капитал» (строка 450) показывается остаток добавочного капитала, учитываемого 
на счете 83 «Добавочный капитал».</t>
        </r>
      </text>
    </comment>
    <comment ref="U66" authorId="0">
      <text>
        <r>
          <rPr>
            <sz val="10.5"/>
            <rFont val="Times New Roman"/>
            <family val="1"/>
          </rPr>
          <t xml:space="preserve">По статье «Нераспределенная прибыль (непокрытый убыток)» (строка 460) показывается остаток нераспределенной прибыли (непокрытого убытка), учитываемой на счете 84 «Нераспределенная прибыль (непокрытый убыток)». </t>
        </r>
        <r>
          <rPr>
            <b/>
            <i/>
            <sz val="10.5"/>
            <color indexed="18"/>
            <rFont val="Times New Roman"/>
            <family val="1"/>
          </rPr>
          <t>Остаток непокрытого убытка, показанный по этой статье, вычитается при подсчете итога по разделу III «Собственный капитал».</t>
        </r>
      </text>
    </comment>
    <comment ref="U67" authorId="0">
      <text>
        <r>
          <rPr>
            <sz val="11"/>
            <rFont val="Times New Roman"/>
            <family val="1"/>
          </rPr>
          <t xml:space="preserve">По статье «Чистая прибыль (убыток) отчетного периода» (строка 470) показывается остаток чистой прибыли (убытка) отчетного периода, учитываемой на счете 99 «Прибыли и убытки». 
</t>
        </r>
        <r>
          <rPr>
            <b/>
            <i/>
            <sz val="11"/>
            <color indexed="18"/>
            <rFont val="Times New Roman"/>
            <family val="1"/>
          </rPr>
          <t xml:space="preserve">Остаток убытка отчетного периода, показанный по этой статье, вычитается при подсчете итога по разделу III «Собственный капитал». </t>
        </r>
        <r>
          <rPr>
            <b/>
            <i/>
            <sz val="11"/>
            <rFont val="Times New Roman"/>
            <family val="1"/>
          </rPr>
          <t xml:space="preserve">
В годовом бухгалтерском балансе статья «Чистая прибыль (убыток) отчетного периода» (строка 470) не заполняется.</t>
        </r>
      </text>
    </comment>
    <comment ref="U68" authorId="0">
      <text>
        <r>
          <rPr>
            <sz val="10.5"/>
            <rFont val="Times New Roman"/>
            <family val="1"/>
          </rPr>
          <t>По статье «Целевое финансирование» (строка 480) показывается остаток целевого финансирования, учитываемого на счете 86 «Целевое финансирование».</t>
        </r>
      </text>
    </comment>
    <comment ref="C70" authorId="0">
      <text>
        <r>
          <rPr>
            <sz val="11"/>
            <rFont val="Times New Roman"/>
            <family val="1"/>
          </rPr>
          <t>В разделе IV «Долгосрочные обязательства» приводится информация об обязательствах, погашение которых ожидается более чем через 12 месяцев после отчетной даты.</t>
        </r>
      </text>
    </comment>
    <comment ref="U71" authorId="0">
      <text>
        <r>
          <rPr>
            <sz val="11"/>
            <rFont val="Times New Roman"/>
            <family val="1"/>
          </rPr>
          <t>По статье «Долгосрочные кредиты и займы» (строка 510) показываются учитываемые на счете 67 «Расчеты по долгосрочным кредитам и займам» обязательства по долгосрочным кредитам и займам (за исключением процентов по ним), погашение которых ожидается более чем через 12 месяцев после отчетной даты.</t>
        </r>
      </text>
    </comment>
    <comment ref="U72" authorId="0">
      <text>
        <r>
          <rPr>
            <sz val="11"/>
            <rFont val="Times New Roman"/>
            <family val="1"/>
          </rPr>
          <t>По статье «Долгосрочные обязательства по лизинговым платежам» (строка 520) показываются учитываемые на счете 76 «Расчеты с разными дебиторами и кредиторами» обязательства по лизинговым платежам, погашение которых ожидается более чем через 12 месяцев после отчетной даты.</t>
        </r>
      </text>
    </comment>
    <comment ref="U73" authorId="0">
      <text>
        <r>
          <rPr>
            <sz val="10.5"/>
            <rFont val="Times New Roman"/>
            <family val="1"/>
          </rPr>
          <t>По статье «Отложенные налоговые обязательства» (строка 530) показывается сальдо по счету 65 «Отложенные налоговые обязательства».</t>
        </r>
      </text>
    </comment>
    <comment ref="U74" authorId="0">
      <text>
        <r>
          <rPr>
            <sz val="11"/>
            <rFont val="Times New Roman"/>
            <family val="1"/>
          </rPr>
          <t>По статье «Доходы будущих периодов» (строка 540) показываются суммы доходов будущих периодов, учитываемых на счете 98 «Доходы будущих периодов» и подлежащих отнесению на доходы отчетного периода более чем через 12 месяцев после отчетной даты.</t>
        </r>
      </text>
    </comment>
    <comment ref="U75" authorId="0">
      <text>
        <r>
          <rPr>
            <sz val="11"/>
            <rFont val="Times New Roman"/>
            <family val="1"/>
          </rPr>
          <t>По статье «Резервы предстоящих платежей» (строка 550) показываются суммы резервов предстоящих платежей, учитываемых на счете 96 «Резервы предстоящих платежей» и подлежащих использованию более чем через 12 месяцев после отчетной даты.</t>
        </r>
      </text>
    </comment>
    <comment ref="U76" authorId="0">
      <text>
        <r>
          <rPr>
            <sz val="10.5"/>
            <rFont val="Times New Roman"/>
            <family val="1"/>
          </rPr>
          <t>По статье «Прочие долгосрочные обязательства» (строка 560) показываются обязательства, погашение которых ожидается более чем через 12 месяцев после отчетной даты, не показанные по строкам 510-550.</t>
        </r>
      </text>
    </comment>
    <comment ref="C78" authorId="0">
      <text>
        <r>
          <rPr>
            <sz val="11"/>
            <rFont val="Times New Roman"/>
            <family val="1"/>
          </rPr>
          <t>В разделе V «Краткосрочные обязательства» приводится информация об обязательствах, погашение которых ожидается в течение 12 месяцев после отчетной даты.</t>
        </r>
      </text>
    </comment>
    <comment ref="U79" authorId="0">
      <text>
        <r>
          <rPr>
            <sz val="11"/>
            <rFont val="Times New Roman"/>
            <family val="1"/>
          </rPr>
          <t>По статье «Краткосрочные кредиты и займы» (строка 610) показываются обязательства по краткосрочным кредитам и займам (за исключением процентов по ним), учитываемые на счете 66 «Расчеты по краткосрочным кредитам и займам».</t>
        </r>
      </text>
    </comment>
    <comment ref="U80" authorId="0">
      <text>
        <r>
          <rPr>
            <sz val="11"/>
            <rFont val="Times New Roman"/>
            <family val="1"/>
          </rPr>
          <t>По статье «Краткосрочная часть долгосрочных обязательств» (строка 620) показывается часть долгосрочных обязательств, учитываемых на счетах учета расчетов, погашение которой ожидается в течение 12 месяцев после отчетной даты, за исключением кредиторской задолженности, показанной по статье «Краткосрочная кредиторская задолженность» (строка 630).</t>
        </r>
      </text>
    </comment>
    <comment ref="U81" authorId="0">
      <text>
        <r>
          <rPr>
            <sz val="11"/>
            <rFont val="Times New Roman"/>
            <family val="1"/>
          </rPr>
          <t>По статье «Краткосрочная кредиторская задолженность» (строка 630) показывается кредиторская задолженность, учитываемая на счетах учета расчетов (за исключением обязательств, включенных в выбывающую группу, признанную предназначенной для реализации, и обязательств по кредитам и займам без учета процентов по ним), погашение которой ожидается в течение 12 месяцев после отчетной даты.</t>
        </r>
      </text>
    </comment>
    <comment ref="U83" authorId="0">
      <text>
        <r>
          <rPr>
            <sz val="11"/>
            <rFont val="Times New Roman"/>
            <family val="1"/>
          </rPr>
          <t>По строке 631 «поставщикам, подрядчикам, исполнителям» показывается кредиторская задолженность поставщикам, подрядчикам, исполнителям, учитываемая на счете 60 «Расчеты с поставщиками и подрядчиками».</t>
        </r>
      </text>
    </comment>
    <comment ref="U84" authorId="0">
      <text>
        <r>
          <rPr>
            <sz val="11"/>
            <rFont val="Times New Roman"/>
            <family val="1"/>
          </rPr>
          <t>По строке 632 «по авансам полученным» показываются суммы полученных от покупателей и заказчиков предварительной оплаты, авансов, учитываемых на счете 62 «Расчеты с покупателями и заказчиками».</t>
        </r>
      </text>
    </comment>
    <comment ref="U85" authorId="0">
      <text>
        <r>
          <rPr>
            <sz val="11"/>
            <rFont val="Times New Roman"/>
            <family val="1"/>
          </rPr>
          <t>По строке 633 «по налогам и сборам» показывается кредиторская задолженность по налогам и сборам, учитываемая на счете 68 «Расчеты по налогам и сборам».</t>
        </r>
      </text>
    </comment>
    <comment ref="U86" authorId="0">
      <text>
        <r>
          <rPr>
            <sz val="11"/>
            <rFont val="Times New Roman"/>
            <family val="1"/>
          </rPr>
          <t>По строке 634 «по социальному страхованию и обеспечению» показывается кредиторская задолженность по социальному страхованию и обеспечению, учитываемая на счете 69 «Расчеты по социальному страхованию и обеспечению».</t>
        </r>
      </text>
    </comment>
    <comment ref="U87" authorId="0">
      <text>
        <r>
          <rPr>
            <sz val="11"/>
            <rFont val="Times New Roman"/>
            <family val="1"/>
          </rPr>
          <t>По строке 635 «по оплате труда» показывается кредиторская задолженность перед работниками по оплате труда, учитываемая на счете 70 «Расчеты с персоналом по оплате труда», а также кредиторская задолженность перед работниками по начисленным, но не выплаченным в установленный срок суммам, учитываемая на счете 76 «Расчеты с разными дебиторами и кредиторами».</t>
        </r>
      </text>
    </comment>
    <comment ref="U88" authorId="0">
      <text>
        <r>
          <rPr>
            <sz val="11"/>
            <rFont val="Times New Roman"/>
            <family val="1"/>
          </rPr>
          <t>По строке 636 «по лизинговым платежам» показывается кредиторская задолженность по лизинговым платежам, учитываемая на счете 76 «Расчеты с разными дебиторами и кредиторами».</t>
        </r>
      </text>
    </comment>
    <comment ref="U89" authorId="0">
      <text>
        <r>
          <rPr>
            <sz val="11"/>
            <rFont val="Times New Roman"/>
            <family val="1"/>
          </rPr>
          <t>По строке 637 «собственнику имущества (учредителям, участникам)» показывается кредиторская задолженность перед собственником имущества (учредителями, участниками) по выплате дивидендов и других доходов от участия в уставном капитале организации, учитываемая на счетах 70 «Расчеты с персоналом по оплате труда», 75 «Расчеты с учредителями».</t>
        </r>
      </text>
    </comment>
    <comment ref="U90" authorId="0">
      <text>
        <r>
          <rPr>
            <sz val="11"/>
            <rFont val="Times New Roman"/>
            <family val="1"/>
          </rPr>
          <t>По строке 638 «прочим кредиторам» показывается кредиторская задолженность, не показанная по строкам 631-637, в том числе кредиторская задолженность по процентам по кредитам 
и займам, учитываемая на счетах 
66 «Расчеты по краткосрочным кредитам и займам», 
67 «Расчеты по долгосрочным кредитам и займам», кредиторская задолженность перед 
работниками, учитываемая на счетах 
71 «Расчеты с подотчетными лицами», 
73 «Расчеты с персоналом по прочим операциям».</t>
        </r>
      </text>
    </comment>
    <comment ref="U91" authorId="0">
      <text>
        <r>
          <rPr>
            <sz val="11"/>
            <rFont val="Times New Roman"/>
            <family val="1"/>
          </rPr>
          <t>По статье «Обязательства, предназначенные для реализации» (строка 640) показываются обязательства, включенные в выбывающую группу, признанную предназначенной для реализации, учитываемые на счете 76 «Расчеты с разными дебиторами и кредиторами».</t>
        </r>
      </text>
    </comment>
    <comment ref="U92" authorId="0">
      <text>
        <r>
          <rPr>
            <sz val="11"/>
            <rFont val="Times New Roman"/>
            <family val="1"/>
          </rPr>
          <t>По статье «Доходы будущих периодов» (строка 650) показываются суммы доходов будущих периодов, учитываемых на счете 98 «Доходы будущих периодов» и подлежащих отнесению на доходы отчетного периода в течение 12 месяцев после отчетной даты.</t>
        </r>
      </text>
    </comment>
    <comment ref="U93" authorId="0">
      <text>
        <r>
          <rPr>
            <sz val="11"/>
            <rFont val="Times New Roman"/>
            <family val="1"/>
          </rPr>
          <t>По статье «Резервы предстоящих платежей» (строка 660) показываются суммы резервов предстоящих платежей, учитываемых на счете 96 «Резервы предстоящих платежей» и подлежащих использованию в течение 12 месяцев после отчетной даты.</t>
        </r>
      </text>
    </comment>
    <comment ref="U94" authorId="0">
      <text>
        <r>
          <rPr>
            <sz val="11"/>
            <rFont val="Times New Roman"/>
            <family val="1"/>
          </rPr>
          <t>По статье «Прочие краткосрочные обязательства» (строка 670) показываются обязательства, погашение которых ожидается в течение 12 месяцев после отчетной даты, не показанные по строкам 610-660.</t>
        </r>
      </text>
    </comment>
    <comment ref="N22" authorId="0">
      <text>
        <r>
          <rPr>
            <sz val="11"/>
            <rFont val="Times New Roman"/>
            <family val="1"/>
          </rPr>
          <t>В графе 4 «На 31 декабря 20__ г.» показывается стоимость активов, собственного капитала, обязательств на конец предыдущего года, которая должна соответствовать данным графы 3 «На ________ 20__ г.» предыдущего года, за исключением случаев, установленных законодательством.</t>
        </r>
      </text>
    </comment>
    <comment ref="C5" authorId="0">
      <text>
        <r>
          <rPr>
            <sz val="11"/>
            <rFont val="Times New Roman"/>
            <family val="1"/>
          </rPr>
          <t xml:space="preserve">  При внесении дополнительных реквизитов и сведений в бухгалтерскую отчетность должна быть соблюдена структура (коды строк и граф) бухгалтерского баланса, отчета о прибылях и убытках, отчета об изменении собственного капитала, отчета о движении денежных средств, отчета об использовании целевого финансирования.
  По каждому числовому значению показателей бухгалтерской отчетности, за исключением бухгалтерской отчетности, составляемой за первый отчетный период деятельности организации, должны быть приведены данные за отчетный период и период года, предшествующего отчетному году (далее - предыдущий год), аналогичный отчетному периоду.
  Если данные за период предыдущего года, аналогичный отчетному периоду, несопоставимы с данными за отчетный период, то первые из названных данных подлежат корректировке в соответствии с законодательством.
  Показатели бухгалтерского баланса, отчета о прибылях и убытках, отчета об изменении собственного капитала, отчета о движении денежных средств, отчета об использовании целевого финансирования, по которым отсутствуют числовые значения, прочеркиваются. </t>
        </r>
        <r>
          <rPr>
            <b/>
            <i/>
            <sz val="11"/>
            <color indexed="18"/>
            <rFont val="Times New Roman"/>
            <family val="1"/>
          </rPr>
          <t>Вычитаемые и отрицательные числовые значения показателей показываются в круглых скобках.</t>
        </r>
        <r>
          <rPr>
            <sz val="11"/>
            <rFont val="Times New Roman"/>
            <family val="1"/>
          </rPr>
          <t xml:space="preserve">
  В бухгалтерской отчетности не допускается зачет между статьями активов, обязательств, собственного капитала, доходов, расходов, за исключением случаев, установленных законодательством.
  Бухгалтерская отчетность организации, имеющей филиалы, представительства и иные обособленные подразделения (далее - подразделения), составляется с включением показателей деятельности подразделений.</t>
        </r>
      </text>
    </comment>
    <comment ref="I22" authorId="0">
      <text>
        <r>
          <rPr>
            <sz val="11"/>
            <rFont val="Times New Roman"/>
            <family val="1"/>
          </rPr>
          <t xml:space="preserve">В графе 3 «На ________ 20__ г.» показывается стоимость активов, собственного капитала, обязательств на конец отчетного периода. </t>
        </r>
      </text>
    </comment>
    <comment ref="V43" authorId="1">
      <text>
        <r>
          <rPr>
            <sz val="10.5"/>
            <rFont val="Times New Roman"/>
            <family val="1"/>
          </rPr>
          <t>При ведении бухгалтерского учета товаров по розничным ценам показатель этой строки уменьшается на сальдо по счету 42 «Торговая наценка».</t>
        </r>
      </text>
    </comment>
    <comment ref="F6" authorId="0">
      <text>
        <r>
          <rPr>
            <sz val="11"/>
            <rFont val="Times New Roman"/>
            <family val="1"/>
          </rPr>
          <t xml:space="preserve">  В бухгалтерском балансе организации, имеющей подразделения:
  дебиторская задолженность подразделений, учитываемая на счете 79 «Внутрихозяйственные расчеты», не показывается по статьям «Долгосрочная дебиторская задолженность» (строка 170), «Краткосрочная дебиторская задолженность» (строка 250);
  кредиторская задолженность перед подразделениями, учитываемая на счете 79 «Внутрихозяйственные расчеты», не показывается по статьям «Прочие долгосрочные обязательства» (строка 560), «Краткосрочная кредиторская задолженность» (строка 630).</t>
        </r>
      </text>
    </comment>
  </commentList>
</comments>
</file>

<file path=xl/comments2.xml><?xml version="1.0" encoding="utf-8"?>
<comments xmlns="http://schemas.openxmlformats.org/spreadsheetml/2006/main">
  <authors>
    <author>bondar </author>
  </authors>
  <commentList>
    <comment ref="V19" authorId="0">
      <text>
        <r>
          <rPr>
            <sz val="11"/>
            <rFont val="Times New Roman"/>
            <family val="1"/>
          </rPr>
          <t>По статье «Выручка от реализации продукции, товаров, работ, услуг» (строка 010) показывается выручка от реализации продукции, товаров, работ, услуг, учитываемая по кредиту счета 90 «Доходы и расходы по текущей деятельности» (субсчет 90-1 «Выручка от реализации продукции, товаров, работ, услуг»), за вычетом относящихся к этой выручке премий, бонусов, предоставленных покупателю (заказчику) к цене (стоимости), указанной в договоре, а также учитываемых по дебету счета 90 «Доходы и расходы по текущей деятельности» (субсчета 90-2 «Налог на добавленную стоимость, исчисляемый из выручки от реализации продукции, товаров, работ, услуг», 90-3 «Прочие налоги и сборы, исчисляемые из выручки от реализации продукции, товаров, работ, услуг») налогов и сборов, исчисляемых из выручки от реализации продукции, товаров, работ, услуг, показанной по статье «Выручка от реализации продукции, товаров, работ, услуг» (строка 010).</t>
        </r>
      </text>
    </comment>
    <comment ref="V20" authorId="0">
      <text>
        <r>
          <rPr>
            <sz val="10.5"/>
            <rFont val="Times New Roman"/>
            <family val="1"/>
          </rPr>
          <t>По статье «Себестоимость реализованной продукции, товаров, работ, услуг» (строка 020) показывается учитываемая по дебету счета 90 «Доходы и расходы по текущей деятельности» (субсчет 90-4 «Себестоимость реализованной продукции, товаров, работ, услуг») себестоимость реализованной продукции, товаров, работ, услуг, выручка от реализации которых показана по статье «Выручка от реализации продукции, товаров, работ, услуг» (строка 010).</t>
        </r>
      </text>
    </comment>
    <comment ref="V22" authorId="0">
      <text>
        <r>
          <rPr>
            <sz val="10.5"/>
            <rFont val="Times New Roman"/>
            <family val="1"/>
          </rPr>
          <t>По статье «Управленческие расходы» (строка 040) показываются управленческие расходы, учитываемые по дебету счета 90 «Доходы и расходы по текущей деятельности» (субсчет 90-5 «Управленческие расходы»).</t>
        </r>
      </text>
    </comment>
    <comment ref="V23" authorId="0">
      <text>
        <r>
          <rPr>
            <sz val="10.5"/>
            <rFont val="Times New Roman"/>
            <family val="1"/>
          </rPr>
          <t>По статье «Расходы на реализацию» (строка 050) показываются расходы на реализацию, учитываемые по дебету счета 90 «Доходы и расходы по текущей деятельности» (субсчет 90-6 «Расходы на реализацию»).</t>
        </r>
      </text>
    </comment>
    <comment ref="V50" authorId="0">
      <text>
        <r>
          <rPr>
            <sz val="11"/>
            <rFont val="Times New Roman"/>
            <family val="1"/>
          </rPr>
          <t>По статье «Изменение отложенных налоговых активов» (строка 170) показывается сумма изменения отложенных налоговых активов за отчетный период, определяемая как разница между оборотами по дебету и кредиту счета 09 «Отложенные налоговые активы» за отчетный период.</t>
        </r>
      </text>
    </comment>
    <comment ref="V51" authorId="0">
      <text>
        <r>
          <rPr>
            <sz val="11"/>
            <rFont val="Times New Roman"/>
            <family val="1"/>
          </rPr>
          <t>По статье «Изменение отложенных налоговых обязательств» (строка 180) показывается сумма изменения отложенных налоговых обязательств за отчетный период, определяемая как разница между оборотами по дебету и кредиту счета 65 «Отложенные налоговые обязательства» за отчетный период.</t>
        </r>
      </text>
    </comment>
    <comment ref="V53" authorId="0">
      <text>
        <r>
          <rPr>
            <sz val="11"/>
            <rFont val="Times New Roman"/>
            <family val="1"/>
          </rPr>
          <t>По статье «Прочие платежи, исчисляемые из прибыли (дохода)» (строка 200) показывается сумма платежей, исчисляемых из прибыли (дохода) (кроме налогов и сборов, исчисляемых из прибыли (дохода) организации за отчетный период в соответствии с законодательством, отражаемая в бухгалтерском учете по дебету счета 99 «Прибыли и убытки» и кредиту счета 68 «Расчеты по налогам и сборам» и других счетов.</t>
        </r>
      </text>
    </comment>
    <comment ref="J18" authorId="0">
      <text>
        <r>
          <rPr>
            <sz val="11"/>
            <rFont val="Times New Roman"/>
            <family val="1"/>
          </rPr>
          <t>В графе 3 «За ________ 20__ г.» показываются данные за отчетный период, в графе 4 «За ________ 20__ г.» - данные за период предыдущего года, аналогичный отчетному периоду.</t>
        </r>
      </text>
    </comment>
    <comment ref="V25" authorId="0">
      <text>
        <r>
          <rPr>
            <sz val="10.5"/>
            <rFont val="Times New Roman"/>
            <family val="1"/>
          </rPr>
          <t>По статье «Прочие доходы по текущей деятельности» (строка 070) показываются прочие доходы по текущей деятельности, учитываемые по кредиту счета 90 «Доходы и расходы по текущей деятельности» (субсчет 90-7 «Прочие доходы по текущей деятельности»), за вычетом учитываемых по дебету счета 90 «Доходы и расходы по текущей деятельности» (субсчета 90-8 «Налог на добавленную стоимость, исчисляемый от прочих доходов по текущей деятельности», 90-9 «Прочие налоги и сборы, исчисляемые от прочих доходов по текущей деятельности») налогов и сборов, исчисляемых от прочих доходов по текущей деятельности, показанных по статье «Прочие доходы по текущей деятельности» (строка 070).</t>
        </r>
      </text>
    </comment>
    <comment ref="V26" authorId="0">
      <text>
        <r>
          <rPr>
            <sz val="10.5"/>
            <rFont val="Times New Roman"/>
            <family val="1"/>
          </rPr>
          <t>По статье «Прочие расходы по текущей деятельности» (строка 080) показываются прочие расходы по текущей деятельности, учитываемые по дебету счета 90 «Доходы и расходы по текущей деятельности» (субсчет 90-10 «Прочие расходы по текущей деятельности»).</t>
        </r>
      </text>
    </comment>
    <comment ref="V28" authorId="0">
      <text>
        <r>
          <rPr>
            <sz val="10.5"/>
            <rFont val="Times New Roman"/>
            <family val="1"/>
          </rPr>
          <t>По статье «Доходы по инвестиционной деятельности» (строка 100) показываются доходы по инвестиционной деятельности, учитываемые по кредиту счета 91 «Прочие доходы и расходы» (субсчет 91-1 «Прочие доходы»), за вычетом учитываемых по дебету счета 91 «Прочие доходы и расходы» (субсчета 91-2 «Налог на добавленную стоимость», 91-3 «Прочие налоги и сборы, исчисляемые от прочих доходов») налогов и сборов, исчисляемых от доходов по инвестиционной деятельности, показанных по статье «Доходы по инвестиционной деятельности» (строка 100).</t>
        </r>
      </text>
    </comment>
    <comment ref="V34" authorId="0">
      <text>
        <r>
          <rPr>
            <sz val="10.5"/>
            <rFont val="Times New Roman"/>
            <family val="1"/>
          </rPr>
          <t>По статье «Расходы по инвестиционной деятельности» (строка 110) показываются расходы по инвестиционной деятельности, учитываемые по дебету счета 91 «Прочие доходы и расходы» (субсчет 91-4 «Прочие расходы»).</t>
        </r>
      </text>
    </comment>
    <comment ref="V38" authorId="0">
      <text>
        <r>
          <rPr>
            <sz val="10.5"/>
            <rFont val="Times New Roman"/>
            <family val="1"/>
          </rPr>
          <t>По статье «Доходы по финансовой деятельности» (строка 120) показываются доходы по финансовой деятельности, учитываемые по кредиту счета 91 «Прочие доходы и расходы» (субсчет 91-1 «Прочие доходы»), за вычетом учитываемых по дебету счета 91 «Прочие доходы и расходы» (субсчета 91-2 «Налог на добавленную стоимость», 91-3 «Прочие налоги и сборы, исчисляемые от прочих доходов») сумм налогов и сборов, исчисляемых от доходов по финансовой деятельности, показанных по статье «Доходы по финансовой деятельности» (строка 120).</t>
        </r>
      </text>
    </comment>
    <comment ref="V42" authorId="0">
      <text>
        <r>
          <rPr>
            <sz val="10.5"/>
            <rFont val="Times New Roman"/>
            <family val="1"/>
          </rPr>
          <t>По статье «Расходы по финансовой деятельности» (строка 130) показываются расходы по финансовой деятельности, учитываемые по дебету счета 91 «Прочие доходы и расходы» (субсчет 91-4 «Прочие расходы»).</t>
        </r>
      </text>
    </comment>
    <comment ref="V49" authorId="0">
      <text>
        <r>
          <rPr>
            <sz val="10.5"/>
            <rFont val="Times New Roman"/>
            <family val="1"/>
          </rPr>
          <t>По статье «Налог на прибыль» (строка 160) показывается сумма налога на прибыль, исчисляемого из прибыли (дохода) организации за отчетный период в соответствии с законодательством, отражаемая в бухгалтерском учете по дебету счета 99 «Прибыли и убытки» и кредиту счета 68 «Расчеты по налогам и сборам».</t>
        </r>
      </text>
    </comment>
    <comment ref="V55" authorId="0">
      <text>
        <r>
          <rPr>
            <sz val="10.5"/>
            <rFont val="Times New Roman"/>
            <family val="1"/>
          </rPr>
          <t>По статье «Результат от переоценки долгосрочных активов, не включаемый в чистую прибыль (убыток)» (строка 220) показывается сумма изменения стоимости основных средств, нематериальных активов и других долгосрочных активов за отчетный период в результате переоценки в соответствии с законодательством, учитываемого на счете 83 «Добавочный капитал».</t>
        </r>
      </text>
    </comment>
    <comment ref="V58" authorId="0">
      <text>
        <r>
          <rPr>
            <sz val="10.5"/>
            <rFont val="Times New Roman"/>
            <family val="1"/>
          </rPr>
          <t>По статье «Базовая прибыль (убыток) на акцию» (строка 250) показывается сумма базовой прибыли (убытка) на акцию.</t>
        </r>
      </text>
    </comment>
    <comment ref="V59" authorId="0">
      <text>
        <r>
          <rPr>
            <sz val="10.5"/>
            <rFont val="Times New Roman"/>
            <family val="1"/>
          </rPr>
          <t>По статье «Разводненная прибыль (убыток) на акцию» (строка 260) показывается сумма разводненной прибыли (убытка) на акцию.</t>
        </r>
      </text>
    </comment>
    <comment ref="V56" authorId="0">
      <text>
        <r>
          <rPr>
            <sz val="10.5"/>
            <rFont val="Times New Roman"/>
            <family val="1"/>
          </rPr>
          <t xml:space="preserve">По статье «Результат от прочих операций, не включаемый в чистую прибыль (убыток)» (строка 230) показывается результат от операций, не включаемый в чистую прибыль (убыток) за отчетный период, за исключением результата от переоценки долгосрочных активов, показанного по статье «Результат от переоценки долгосрочных активов, не включаемый в чистую прибыль (убыток)» (строка 220).
</t>
        </r>
      </text>
    </comment>
    <comment ref="X54" authorId="0">
      <text>
        <r>
          <rPr>
            <sz val="12"/>
            <rFont val="Times New Roman"/>
            <family val="1"/>
          </rPr>
          <t>стр.470 гр.3 ББ</t>
        </r>
      </text>
    </comment>
    <comment ref="V52" authorId="0">
      <text>
        <r>
          <rPr>
            <sz val="11"/>
            <rFont val="Times New Roman"/>
            <family val="1"/>
          </rPr>
          <t>По статье «Прочие налоги и сборы, исчисляемые из прибыли (дохода)» (строка 190) показывается сумма налогов (кроме налога на прибыль) и сборов, исчисляемых из прибыли (дохода) организации за отчетный период в соответствии с законодательством, отражаемая в бухгалтерском учете по дебету счета 99 «Прибыли и убытки» и кредиту счета 68 «Расчеты по налогам и сборам».</t>
        </r>
      </text>
    </comment>
  </commentList>
</comments>
</file>

<file path=xl/comments3.xml><?xml version="1.0" encoding="utf-8"?>
<comments xmlns="http://schemas.openxmlformats.org/spreadsheetml/2006/main">
  <authors>
    <author>bondar </author>
  </authors>
  <commentList>
    <comment ref="C17" authorId="0">
      <text>
        <r>
          <rPr>
            <sz val="11"/>
            <rFont val="Times New Roman"/>
            <family val="1"/>
          </rPr>
          <t>По строке 010 «Остаток на 31.12.20__» показывается сальдо по счетам 80 «Уставный капитал», 75 «Расчеты с учредителями» (субсчет 75-1 «Расчеты по вкладам в уставный капитал»), 81 «Собственные акции (доли в уставном капитале)», 82 «Резервный капитал», 83 «Добавочный капитал», 84 «Нераспределенная прибыль (непокрытый убыток)» на конец года, предшествующего предыдущему году.</t>
        </r>
      </text>
    </comment>
    <comment ref="C18" authorId="0">
      <text>
        <r>
          <rPr>
            <sz val="11"/>
            <rFont val="Times New Roman"/>
            <family val="1"/>
          </rPr>
          <t>По строке 020 «Корректировки в связи с изменением учетной политики» показываются изменения величины собственного капитала в целом и по каждой статье в отдельности в связи с изменением учетной политики.</t>
        </r>
      </text>
    </comment>
    <comment ref="C19" authorId="0">
      <text>
        <r>
          <rPr>
            <sz val="11"/>
            <rFont val="Times New Roman"/>
            <family val="1"/>
          </rPr>
          <t>По строке 030 «Корректировки в связи с исправлением ошибок» показываются изменения величины собственного капитала в целом и по каждой статье в отдельности в связи с исправлением ошибок.</t>
        </r>
      </text>
    </comment>
    <comment ref="C20" authorId="0">
      <text>
        <r>
          <rPr>
            <sz val="11"/>
            <rFont val="Times New Roman"/>
            <family val="1"/>
          </rPr>
          <t>По строке 040 «Скорректированный остаток на 31.12.20__» показывается сальдо по счетам 80 «Уставный капитал», 75 «Расчеты с учредителями» (субсчет 75-1 «Расчеты по вкладам в уставный капитал»), 81 «Собственные акции (доли в уставном капитале)», 82 «Резервный капитал», 83 «Добавочный капитал», 84 «Нераспределенная прибыль (непокрытый убыток)» на конец года, предшествующего предыдущему году, скорректированное в связи с изменением учетной политики и исправлением ошибок.</t>
        </r>
      </text>
    </comment>
    <comment ref="C21" authorId="0">
      <text>
        <r>
          <rPr>
            <sz val="11"/>
            <rFont val="Times New Roman"/>
            <family val="1"/>
          </rPr>
          <t>По строке 050 «Увеличение собственного капитала - всего» показываются суммы увеличения собственного капитала в целом и по каждой статье в отдельности за период предыдущего года, аналогичный отчетному периоду.</t>
        </r>
      </text>
    </comment>
    <comment ref="C33" authorId="0">
      <text>
        <r>
          <rPr>
            <sz val="10.5"/>
            <rFont val="Times New Roman"/>
            <family val="1"/>
          </rPr>
          <t>По строке 060 «Уменьшение собственного капитала - всего» показываются суммы уменьшения собственного капитала в целом и по каждой статье в отдельности за период предыдущего года, аналогичный отчетному периоду.</t>
        </r>
      </text>
    </comment>
    <comment ref="C44" authorId="0">
      <text>
        <r>
          <rPr>
            <sz val="11"/>
            <rFont val="Times New Roman"/>
            <family val="1"/>
          </rPr>
          <t>По строке 070 «Изменение уставного капитала» показываются суммы изменения уставного капитала, не приводящего к изменению величины собственного капитала в целом, за период предыдущего года, аналогичный отчетному периоду.</t>
        </r>
      </text>
    </comment>
    <comment ref="C45" authorId="0">
      <text>
        <r>
          <rPr>
            <sz val="11"/>
            <rFont val="Times New Roman"/>
            <family val="1"/>
          </rPr>
          <t>По строке 080 «Изменение резервного капитала» показываются суммы изменения резервного капитала, не приводящего к изменению величины собственного капитала в целом, за период предыдущего года, аналогичный отчетному периоду.</t>
        </r>
      </text>
    </comment>
    <comment ref="C46" authorId="0">
      <text>
        <r>
          <rPr>
            <sz val="11"/>
            <rFont val="Times New Roman"/>
            <family val="1"/>
          </rPr>
          <t>По строке 090 «Изменение добавочного капитала» показываются суммы изменения добавочного капитала, не приводящего к изменению величины собственного капитала в целом, за период предыдущего года, аналогичный отчетному периоду.</t>
        </r>
      </text>
    </comment>
    <comment ref="C47" authorId="0">
      <text>
        <r>
          <rPr>
            <sz val="11"/>
            <rFont val="Times New Roman"/>
            <family val="1"/>
          </rPr>
          <t>По строке 100 «Остаток на _______20__» показывается сальдо по счетам 80 «Уставный капитал», 75 «Расчеты с учредителями» (субсчет 75-1 «Расчеты по вкладам в уставный капитал»), 81 «Собственные акции (доли в уставном капитале)», 82 «Резервный капитал», 83 «Добавочный капитал», 84 «Нераспределенная прибыль (непокрытый убыток)», 99 «Прибыли и убытки» на конец периода предыдущего года, аналогичного отчетному периоду.</t>
        </r>
      </text>
    </comment>
    <comment ref="C48" authorId="0">
      <text>
        <r>
          <rPr>
            <sz val="11"/>
            <rFont val="Times New Roman"/>
            <family val="1"/>
          </rPr>
          <t>По строке 110 «Остаток на 31.12.20__» показывается сальдо по счетам 80 «Уставный капитал», 75 «Расчеты с учредителями» (субсчет 75-1 «Расчеты по вкладам в уставный капитал»), 81 «Собственные акции (доли в уставном капитале)», 82 «Резервный капитал», 83 «Добавочный капитал», 84 «Нераспределенная прибыль (непокрытый убыток)» на конец предыдущего года.</t>
        </r>
      </text>
    </comment>
    <comment ref="C49" authorId="0">
      <text>
        <r>
          <rPr>
            <sz val="11"/>
            <rFont val="Times New Roman"/>
            <family val="1"/>
          </rPr>
          <t>По строкам 120-190 показываются данные за отчетный период, аналогичные данным, показанным по строкам 020-090 отчета об изменении собственного капитала за период предыдущего года, аналогичный отчетному периоду.</t>
        </r>
      </text>
    </comment>
    <comment ref="C78" authorId="0">
      <text>
        <r>
          <rPr>
            <sz val="11"/>
            <rFont val="Times New Roman"/>
            <family val="1"/>
          </rPr>
          <t>По строке 200 «Остаток на ________ 20__» показывается сальдо по счетам 80 «Уставный капитал», 75 «Расчеты с учредителями» (субсчет 75-1 «Расчеты по вкладам в уставный капитал»), 81 «Собственные акции (доли в уставном капитале)», 82 «Резервный капитал», 83 «Добавочный капитал», 84 «Нераспределенная прибыль (непокрытый убыток)», 99 «Прибыли и убытки» на конец отчетного периода.</t>
        </r>
      </text>
    </comment>
    <comment ref="E51" authorId="0">
      <text>
        <r>
          <rPr>
            <sz val="12"/>
            <rFont val="Times New Roman"/>
            <family val="1"/>
          </rPr>
          <t>стр.410 гр.4 ББ</t>
        </r>
      </text>
    </comment>
    <comment ref="G51" authorId="0">
      <text>
        <r>
          <rPr>
            <sz val="12"/>
            <rFont val="Times New Roman"/>
            <family val="1"/>
          </rPr>
          <t>стр.420 гр.4 ББ</t>
        </r>
      </text>
    </comment>
    <comment ref="I51" authorId="0">
      <text>
        <r>
          <rPr>
            <sz val="12"/>
            <rFont val="Times New Roman"/>
            <family val="1"/>
          </rPr>
          <t>стр.430 гр.4 ББ</t>
        </r>
      </text>
    </comment>
    <comment ref="K51" authorId="0">
      <text>
        <r>
          <rPr>
            <sz val="12"/>
            <rFont val="Times New Roman"/>
            <family val="1"/>
          </rPr>
          <t>стр.440 гр.4 ББ</t>
        </r>
      </text>
    </comment>
    <comment ref="M51" authorId="0">
      <text>
        <r>
          <rPr>
            <sz val="12"/>
            <rFont val="Times New Roman"/>
            <family val="1"/>
          </rPr>
          <t>стр.450 гр.4 ББ</t>
        </r>
      </text>
    </comment>
    <comment ref="O51" authorId="0">
      <text>
        <r>
          <rPr>
            <sz val="12"/>
            <rFont val="Times New Roman"/>
            <family val="1"/>
          </rPr>
          <t>стр.460 гр.4 ББ</t>
        </r>
      </text>
    </comment>
    <comment ref="E78" authorId="0">
      <text>
        <r>
          <rPr>
            <sz val="12"/>
            <rFont val="Times New Roman"/>
            <family val="1"/>
          </rPr>
          <t>стр.410 гр.3 ББ</t>
        </r>
      </text>
    </comment>
    <comment ref="G78" authorId="0">
      <text>
        <r>
          <rPr>
            <sz val="12"/>
            <rFont val="Times New Roman"/>
            <family val="1"/>
          </rPr>
          <t>стр.420 гр.3 ББ</t>
        </r>
      </text>
    </comment>
    <comment ref="I78" authorId="0">
      <text>
        <r>
          <rPr>
            <sz val="12"/>
            <rFont val="Times New Roman"/>
            <family val="1"/>
          </rPr>
          <t>стр.430 гр.3 ББ</t>
        </r>
      </text>
    </comment>
    <comment ref="K78" authorId="0">
      <text>
        <r>
          <rPr>
            <sz val="12"/>
            <rFont val="Times New Roman"/>
            <family val="1"/>
          </rPr>
          <t>стр.440 гр.3 ББ</t>
        </r>
      </text>
    </comment>
    <comment ref="M78" authorId="0">
      <text>
        <r>
          <rPr>
            <sz val="12"/>
            <rFont val="Times New Roman"/>
            <family val="1"/>
          </rPr>
          <t>стр.450 гр.3 ББ</t>
        </r>
      </text>
    </comment>
    <comment ref="O78" authorId="0">
      <text>
        <r>
          <rPr>
            <sz val="12"/>
            <rFont val="Times New Roman"/>
            <family val="1"/>
          </rPr>
          <t>стр.460 гр.3 ББ</t>
        </r>
      </text>
    </comment>
    <comment ref="Q78" authorId="0">
      <text>
        <r>
          <rPr>
            <sz val="12"/>
            <rFont val="Times New Roman"/>
            <family val="1"/>
          </rPr>
          <t>стр.470 гр.3 ББ</t>
        </r>
      </text>
    </comment>
  </commentList>
</comments>
</file>

<file path=xl/comments4.xml><?xml version="1.0" encoding="utf-8"?>
<comments xmlns="http://schemas.openxmlformats.org/spreadsheetml/2006/main">
  <authors>
    <author>bondar </author>
  </authors>
  <commentList>
    <comment ref="F5" authorId="0">
      <text>
        <r>
          <rPr>
            <sz val="10.5"/>
            <rFont val="Times New Roman"/>
            <family val="1"/>
          </rPr>
          <t xml:space="preserve">  Отчет о движении денежных средств составляется на основании информации о наличии и движении денежных средств, обобщаемой на счетах 50 «Касса», 51 «Расчетные счета», 52 «Валютные счета», 55 «Специальные счета в банках», 57 «Денежные средства в пути», а также эквивалентов денежных средств, обобщаемой на счете 58 «Краткосрочные финансовые вложения». </t>
        </r>
        <r>
          <rPr>
            <b/>
            <i/>
            <sz val="10.5"/>
            <color indexed="10"/>
            <rFont val="Times New Roman"/>
            <family val="1"/>
          </rPr>
          <t>При этом обороты между указанными счетами в отчете о движении денежных средств не показываются.</t>
        </r>
        <r>
          <rPr>
            <sz val="10.5"/>
            <rFont val="Times New Roman"/>
            <family val="1"/>
          </rPr>
          <t xml:space="preserve">
  В отчете о движении денежных средств показывается также направление другим лицам кредитов и займов, предоставленных организации, не учитываемых на счетах 50 «Касса», 51 «Расчетные счета», 52 «Валютные счета», 55 «Специальные счета в банках», 57 «Денежные средства в пути».</t>
        </r>
      </text>
    </comment>
    <comment ref="J19" authorId="0">
      <text>
        <r>
          <rPr>
            <sz val="10.5"/>
            <rFont val="Times New Roman"/>
            <family val="1"/>
          </rPr>
          <t>В графе 3 «За ________ 20__ г.» показываются данные за отчетный период, в графе 4 «За ________ 20__ г.» - данные за период предыдущего года, аналогичный отчетному периоду.</t>
        </r>
      </text>
    </comment>
    <comment ref="C20" authorId="0">
      <text>
        <r>
          <rPr>
            <sz val="10.5"/>
            <rFont val="Times New Roman"/>
            <family val="1"/>
          </rPr>
          <t>В разделе «Движение денежных средств по текущей деятельности» приводится информация о движении денежных средств, связанных с текущей деятельностью организации.</t>
        </r>
      </text>
    </comment>
    <comment ref="C21" authorId="0">
      <text>
        <r>
          <rPr>
            <sz val="10.5"/>
            <rFont val="Times New Roman"/>
            <family val="1"/>
          </rPr>
          <t>По статье «Поступило денежных средств - всего» (строка 020) приводится информация о поступлениях денежных средств по текущей деятельности за отчетный период и период предыдущего года, аналогичный отчетному периоду.</t>
        </r>
      </text>
    </comment>
    <comment ref="C23" authorId="0">
      <text>
        <r>
          <rPr>
            <sz val="10.5"/>
            <rFont val="Times New Roman"/>
            <family val="1"/>
          </rPr>
          <t>По строке 021 «от покупателей продукции, товаров, заказчиков работ, услуг» показываются суммы денежных средств, полученные от покупателей продукции, товаров, заказчиков работ, услуг (в том числе полученные авансы, предварительная оплата).</t>
        </r>
      </text>
    </comment>
    <comment ref="C29" authorId="0">
      <text>
        <r>
          <rPr>
            <sz val="10.5"/>
            <rFont val="Times New Roman"/>
            <family val="1"/>
          </rPr>
          <t>По строке 031 «на приобретение запасов, работ, услуг» показываются суммы денежных средств, направленные поставщикам, подрядчикам, исполнителям на приобретение товаров, материалов, иных запасов, работ, услуг (в том числе выданные авансы, предварительная оплата).</t>
        </r>
      </text>
    </comment>
    <comment ref="C24" authorId="0">
      <text>
        <r>
          <rPr>
            <sz val="10.5"/>
            <rFont val="Times New Roman"/>
            <family val="1"/>
          </rPr>
          <t>По строке 022 «от покупателей материалов и других запасов» показываются суммы денежных средств, полученные от покупателей материалов и других запасов (в том числе полученные авансы, предварительная оплата), за исключением сумм денежных средств, полученных от покупателей продукции, товаров, показываемых по строке 021 «от покупателей продукции, товаров, заказчиков работ, услуг».</t>
        </r>
      </text>
    </comment>
    <comment ref="C25" authorId="0">
      <text>
        <r>
          <rPr>
            <sz val="10.5"/>
            <rFont val="Times New Roman"/>
            <family val="1"/>
          </rPr>
          <t>По строке 023 «роялти» показываются суммы денежных средств, полученные по лицензионным договорам.</t>
        </r>
      </text>
    </comment>
    <comment ref="C26" authorId="0">
      <text>
        <r>
          <rPr>
            <sz val="10.5"/>
            <rFont val="Times New Roman"/>
            <family val="1"/>
          </rPr>
          <t>По строке 024 «прочие поступления» показываются суммы денежных средств, полученные по текущей деятельности, не показанные по строкам 021-023.</t>
        </r>
      </text>
    </comment>
    <comment ref="C27" authorId="0">
      <text>
        <r>
          <rPr>
            <sz val="10.5"/>
            <rFont val="Times New Roman"/>
            <family val="1"/>
          </rPr>
          <t>По статье «Направлено денежных средств - всего» (строка 030) приводится информация о направлениях использования денежных средств по текущей деятельности за отчетный период и период предыдущего года, аналогичный отчетному периоду.</t>
        </r>
      </text>
    </comment>
    <comment ref="C30" authorId="0">
      <text>
        <r>
          <rPr>
            <sz val="10.5"/>
            <rFont val="Times New Roman"/>
            <family val="1"/>
          </rPr>
          <t>По строке 032 «на оплату труда» показываются суммы денежных средств, направленные на оплату труда работников.</t>
        </r>
      </text>
    </comment>
    <comment ref="C31" authorId="0">
      <text>
        <r>
          <rPr>
            <sz val="10.5"/>
            <rFont val="Times New Roman"/>
            <family val="1"/>
          </rPr>
          <t>По строке 033 «на уплату налогов и сборов» показываются суммы денежных средств, направленные на уплату налогов и сборов.</t>
        </r>
      </text>
    </comment>
    <comment ref="C32" authorId="0">
      <text>
        <r>
          <rPr>
            <sz val="10.5"/>
            <rFont val="Times New Roman"/>
            <family val="1"/>
          </rPr>
          <t>По строке 034 «на прочие выплаты» показываются выплаты денежных средств по текущей деятельности, 
не показанные по строкам 031-033.</t>
        </r>
      </text>
    </comment>
    <comment ref="C35" authorId="0">
      <text>
        <r>
          <rPr>
            <sz val="10.5"/>
            <rFont val="Times New Roman"/>
            <family val="1"/>
          </rPr>
          <t>По статье «Поступило денежных средств - всего» (строка 050) приводится информация о поступлениях денежных средств по инвестиционной деятельности за отчетный период и период предыдущего года, аналогичный отчетному периоду.</t>
        </r>
      </text>
    </comment>
    <comment ref="C37" authorId="0">
      <text>
        <r>
          <rPr>
            <sz val="10.5"/>
            <rFont val="Times New Roman"/>
            <family val="1"/>
          </rPr>
          <t>По строке 051 «от покупателей основных средств, нематериальных активов и других долгосрочных активов» показываются суммы денежных средств, полученные от покупателей основных средств, нематериальных активов и других долгосрочных активов (в том числе полученные авансы, предварительная оплата).</t>
        </r>
      </text>
    </comment>
    <comment ref="C38" authorId="0">
      <text>
        <r>
          <rPr>
            <sz val="10.5"/>
            <rFont val="Times New Roman"/>
            <family val="1"/>
          </rPr>
          <t>По строке 052 «возврат предоставленных займов» показываются суммы денежных средств, полученные в погашение займов, предоставленных организацией.</t>
        </r>
      </text>
    </comment>
    <comment ref="C39" authorId="0">
      <text>
        <r>
          <rPr>
            <sz val="10.5"/>
            <rFont val="Times New Roman"/>
            <family val="1"/>
          </rPr>
          <t>По строке 053 «доходы от участия в уставных капиталах других организаций» показываются суммы денежных средств, полученные в виде дивидендов и других доходов от участия в уставных капиталах других организаций.</t>
        </r>
      </text>
    </comment>
    <comment ref="C40" authorId="0">
      <text>
        <r>
          <rPr>
            <sz val="10.5"/>
            <rFont val="Times New Roman"/>
            <family val="1"/>
          </rPr>
          <t>По строке 054 «проценты» показываются суммы денежных средств, полученные в виде процентов.</t>
        </r>
      </text>
    </comment>
    <comment ref="C41" authorId="0">
      <text>
        <r>
          <rPr>
            <sz val="10.5"/>
            <rFont val="Times New Roman"/>
            <family val="1"/>
          </rPr>
          <t>По строке 055 «прочие поступления» показываются суммы денежных средств, полученные по инвестиционной деятельности, не показанные по строкам 051-054.</t>
        </r>
      </text>
    </comment>
    <comment ref="C42" authorId="0">
      <text>
        <r>
          <rPr>
            <sz val="10.5"/>
            <rFont val="Times New Roman"/>
            <family val="1"/>
          </rPr>
          <t>По статье «Направлено денежных средств - всего» (строка 060) приводится информация о направлениях использования денежных средств по инвестиционной деятельности за отчетный период и период предыдущего года, аналогичный отчетному периоду.</t>
        </r>
      </text>
    </comment>
    <comment ref="C44" authorId="0">
      <text>
        <r>
          <rPr>
            <sz val="10.5"/>
            <rFont val="Times New Roman"/>
            <family val="1"/>
          </rPr>
          <t>По строке 061 «на приобретение и создание основных средств, нематериальных активов и других долгосрочных активов» показываются суммы денежных средств, направленные на приобретение и создание основных средств, нематериальных активов и других долгосрочных активов (в том числе выданные авансы, предварительная оплата), включая уплаченные проценты по кредитам, займам, которые относятся на стоимость долгосрочных активов в соответствии с законодательством.</t>
        </r>
      </text>
    </comment>
    <comment ref="C45" authorId="0">
      <text>
        <r>
          <rPr>
            <sz val="10.5"/>
            <rFont val="Times New Roman"/>
            <family val="1"/>
          </rPr>
          <t>По строке 062 «на предоставление займов» показываются суммы денежных средств, направленные на предоставление займов другим лицам.</t>
        </r>
      </text>
    </comment>
    <comment ref="C46" authorId="0">
      <text>
        <r>
          <rPr>
            <sz val="10.5"/>
            <rFont val="Times New Roman"/>
            <family val="1"/>
          </rPr>
          <t>По строке 063 «на вклады в уставные капиталы других организаций» показываются суммы денежных средств, направленные в уставные капиталы других организаций.</t>
        </r>
      </text>
    </comment>
    <comment ref="C47" authorId="0">
      <text>
        <r>
          <rPr>
            <sz val="10.5"/>
            <rFont val="Times New Roman"/>
            <family val="1"/>
          </rPr>
          <t>По строке 064 «прочие выплаты» показываются выплаты денежных средств по инвестиционной деятельности, не показанные по строкам 061-063.</t>
        </r>
      </text>
    </comment>
    <comment ref="C34" authorId="0">
      <text>
        <r>
          <rPr>
            <sz val="10.5"/>
            <rFont val="Times New Roman"/>
            <family val="1"/>
          </rPr>
          <t>В разделе «Движение денежных средств по инвестиционной деятельности» приводится информация о движении денежных средств, связанных с инвестиционной деятельностью организации.</t>
        </r>
      </text>
    </comment>
    <comment ref="C49" authorId="0">
      <text>
        <r>
          <rPr>
            <sz val="10.5"/>
            <rFont val="Times New Roman"/>
            <family val="1"/>
          </rPr>
          <t>В разделе «Движение денежных средств по финансовой деятельности» приводится информация о движении денежных средств, связанных с финансовой деятельностью организации.</t>
        </r>
      </text>
    </comment>
    <comment ref="C50" authorId="0">
      <text>
        <r>
          <rPr>
            <sz val="10.5"/>
            <rFont val="Times New Roman"/>
            <family val="1"/>
          </rPr>
          <t>По статье «Поступило денежных средств - всего» (строка 080) приводится информация о поступлениях денежных средств по финансовой деятельности за отчетный период и период предыдущего года, аналогичный отчетному периоду.</t>
        </r>
      </text>
    </comment>
    <comment ref="C52" authorId="0">
      <text>
        <r>
          <rPr>
            <sz val="10.5"/>
            <rFont val="Times New Roman"/>
            <family val="1"/>
          </rPr>
          <t>По строке 081 «кредиты и займы» показываются суммы денежных средств, полученные в виде кредитов и займов.</t>
        </r>
      </text>
    </comment>
    <comment ref="C53" authorId="0">
      <text>
        <r>
          <rPr>
            <sz val="10.5"/>
            <rFont val="Times New Roman"/>
            <family val="1"/>
          </rPr>
          <t>По строке 082 «от выпуска акций» показываются суммы денежных средств, полученные от выпуска акций.</t>
        </r>
      </text>
    </comment>
    <comment ref="C54" authorId="0">
      <text>
        <r>
          <rPr>
            <sz val="10.5"/>
            <rFont val="Times New Roman"/>
            <family val="1"/>
          </rPr>
          <t>По строке 083 «вклады собственника имущества (учредителей, участников)» показываются суммы денежных средств, полученные от собственника имущества (учредителей, участников).</t>
        </r>
      </text>
    </comment>
    <comment ref="C55" authorId="0">
      <text>
        <r>
          <rPr>
            <sz val="10.5"/>
            <rFont val="Times New Roman"/>
            <family val="1"/>
          </rPr>
          <t>По строке 084 «прочие поступления» показываются суммы денежных средств, полученные по финансовой деятельности, не показанные по строкам 081-083.</t>
        </r>
      </text>
    </comment>
    <comment ref="C56" authorId="0">
      <text>
        <r>
          <rPr>
            <sz val="10.5"/>
            <rFont val="Times New Roman"/>
            <family val="1"/>
          </rPr>
          <t>По статье «Направлено денежных средств - всего» (строка 090) приводится информация о направлениях использования денежных средств по финансовой деятельности за отчетный период и период предыдущего года, аналогичный отчетному периоду.</t>
        </r>
      </text>
    </comment>
    <comment ref="C58" authorId="0">
      <text>
        <r>
          <rPr>
            <sz val="10.5"/>
            <rFont val="Times New Roman"/>
            <family val="1"/>
          </rPr>
          <t>По строке 091 «на погашение кредитов и займов» показываются суммы денежных средств, направленные на погашение кредитов и займов.</t>
        </r>
      </text>
    </comment>
    <comment ref="C59" authorId="0">
      <text>
        <r>
          <rPr>
            <sz val="10.5"/>
            <rFont val="Times New Roman"/>
            <family val="1"/>
          </rPr>
          <t>По строке 092 «на выплаты дивидендов и других доходов от участия в уставном капитале организации» показываются суммы денежных средств, направленные собственнику имущества (учредителям, участникам) на выплаты дивидендов и других доходов от участия в уставном капитале организации.</t>
        </r>
      </text>
    </comment>
    <comment ref="C60" authorId="0">
      <text>
        <r>
          <rPr>
            <sz val="10.5"/>
            <rFont val="Times New Roman"/>
            <family val="1"/>
          </rPr>
          <t>По строке 093 «на выплаты процентов» показываются суммы денежных средств, направленные на выплаты процентов по кредитам, займам (за исключением процентов по кредитам, займам, которые относятся на стоимость долгосрочных активов в соответствии с законодательством).</t>
        </r>
      </text>
    </comment>
    <comment ref="C61" authorId="0">
      <text>
        <r>
          <rPr>
            <sz val="10.5"/>
            <rFont val="Times New Roman"/>
            <family val="1"/>
          </rPr>
          <t>По строке 094 «на лизинговые платежи» показываются суммы денежных средств, направленные на погашение задолженности по лизинговым платежам (если лизинговая деятельность не является текущей деятельностью организации).</t>
        </r>
      </text>
    </comment>
    <comment ref="C62" authorId="0">
      <text>
        <r>
          <rPr>
            <sz val="10.5"/>
            <rFont val="Times New Roman"/>
            <family val="1"/>
          </rPr>
          <t>По строке 095 «прочие выплаты» показываются выплаты денежных средств по финансовой деятельности, не показанные по строкам 091-094.</t>
        </r>
      </text>
    </comment>
    <comment ref="C65" authorId="0">
      <text>
        <r>
          <rPr>
            <sz val="10.5"/>
            <rFont val="Times New Roman"/>
            <family val="1"/>
          </rPr>
          <t>По статье «Остаток денежных средств и эквивалентов денежных средств на 31.12.20__» (строка 120) показываются остатки денежных средств и эквивалентов денежных средств на конец предыдущего года и на конец года, предшествующего предыдущему году.</t>
        </r>
      </text>
    </comment>
    <comment ref="C66" authorId="0">
      <text>
        <r>
          <rPr>
            <sz val="10.5"/>
            <rFont val="Times New Roman"/>
            <family val="1"/>
          </rPr>
          <t>По статье «Остаток денежных средств и эквивалентов денежных средств на _______20__» (строка 130) показываются остатки денежных средств и эквивалентов денежных средств на конец отчетного периода и на конец периода предыдущего года, аналогичного отчетному периоду.</t>
        </r>
      </text>
    </comment>
    <comment ref="C67" authorId="0">
      <text>
        <r>
          <rPr>
            <sz val="10.5"/>
            <rFont val="Times New Roman"/>
            <family val="1"/>
          </rPr>
          <t>По статье «Влияние изменений курсов иностранных валют» (строка 140) показывается сумма влияния изменений официальных курсов белорусского рубля по отношению к соответствующим иностранным валютам, устанавливаемых Национальным банком Республики Беларусь, на изменение денежных средств.</t>
        </r>
      </text>
    </comment>
    <comment ref="W66" authorId="0">
      <text>
        <r>
          <rPr>
            <sz val="12"/>
            <rFont val="Times New Roman"/>
            <family val="1"/>
          </rPr>
          <t>стр.270 гр.3 ББ</t>
        </r>
      </text>
    </comment>
    <comment ref="J65" authorId="0">
      <text>
        <r>
          <rPr>
            <sz val="12"/>
            <rFont val="Times New Roman"/>
            <family val="1"/>
          </rPr>
          <t>стр.270 гр.4 ББ</t>
        </r>
      </text>
    </comment>
  </commentList>
</comments>
</file>

<file path=xl/sharedStrings.xml><?xml version="1.0" encoding="utf-8"?>
<sst xmlns="http://schemas.openxmlformats.org/spreadsheetml/2006/main" count="557" uniqueCount="391">
  <si>
    <t>БУХГАЛТЕРСКИЙ БАЛАНС</t>
  </si>
  <si>
    <t>Организация</t>
  </si>
  <si>
    <t>Учетный номер плательщика</t>
  </si>
  <si>
    <t>Вид экономической деятельности</t>
  </si>
  <si>
    <t>Организационно-правовая форма</t>
  </si>
  <si>
    <t>Орган управления</t>
  </si>
  <si>
    <t>Единица измерения</t>
  </si>
  <si>
    <t>Адрес</t>
  </si>
  <si>
    <t>Дата утверждения</t>
  </si>
  <si>
    <t>Дата отправки</t>
  </si>
  <si>
    <t>Дата принятия</t>
  </si>
  <si>
    <t>Активы</t>
  </si>
  <si>
    <t>Код строки</t>
  </si>
  <si>
    <t>I. ДОЛГОСРОЧНЫЕ АКТИВЫ</t>
  </si>
  <si>
    <t>Основные средства</t>
  </si>
  <si>
    <t>Нематериальные активы</t>
  </si>
  <si>
    <t>Доходные вложения в материальные активы</t>
  </si>
  <si>
    <t>Вложения в долгосрочные активы</t>
  </si>
  <si>
    <t>Долгосрочные финансовые вложения</t>
  </si>
  <si>
    <t>Отложенные налоговые активы</t>
  </si>
  <si>
    <t>Долгосрочная дебиторская задолженность</t>
  </si>
  <si>
    <t>Прочие долгосрочные активы</t>
  </si>
  <si>
    <t>ИТОГО по разделу I</t>
  </si>
  <si>
    <t>II. КРАТКОСРОЧНЫЕ АКТИВЫ</t>
  </si>
  <si>
    <t>Запасы</t>
  </si>
  <si>
    <t>Долгосрочные активы, предназначенные для реализации</t>
  </si>
  <si>
    <t>Расходы будущих периодов</t>
  </si>
  <si>
    <t>Налог на добавленную стоимость по приобретенным товарам, работам, услугам</t>
  </si>
  <si>
    <t>Краткосрочная дебиторская задолженность</t>
  </si>
  <si>
    <t>Краткосрочные финансовые вложения</t>
  </si>
  <si>
    <t>Прочие краткосрочные активы</t>
  </si>
  <si>
    <t>ИТОГО по разделу II</t>
  </si>
  <si>
    <t>БАЛАНС</t>
  </si>
  <si>
    <t>Собственный капитал и обязательства</t>
  </si>
  <si>
    <t>III. СОБСТВЕННЫЙ КАПИТАЛ</t>
  </si>
  <si>
    <t>Уставный капитал</t>
  </si>
  <si>
    <t>Неоплаченная часть уставного капитала</t>
  </si>
  <si>
    <t>Собственные акции (доли в уставном капитале)</t>
  </si>
  <si>
    <t>Резервный капитал</t>
  </si>
  <si>
    <t>Добавочный капитал</t>
  </si>
  <si>
    <t>Нераспределенная прибыль (непокрытый убыток)</t>
  </si>
  <si>
    <t>Чистая прибыль (убыток) отчетного периода</t>
  </si>
  <si>
    <t>Целевое финансирование</t>
  </si>
  <si>
    <t>ИТОГО по разделу III</t>
  </si>
  <si>
    <t>IV. ДОЛГОСРОЧНЫЕ ОБЯЗАТЕЛЬСТВА</t>
  </si>
  <si>
    <t>Долгосрочные кредиты и займы</t>
  </si>
  <si>
    <t>Долгосрочные обязательства по лизинговым платежам</t>
  </si>
  <si>
    <t>Отложенные налоговые обязательства</t>
  </si>
  <si>
    <t>Доходы будущих периодов</t>
  </si>
  <si>
    <t>Резервы предстоящих платежей</t>
  </si>
  <si>
    <t>Прочие долгосрочные обязательства</t>
  </si>
  <si>
    <t>ИТОГО по разделу IV</t>
  </si>
  <si>
    <t>V. КРАТКОСРОЧНЫЕ ОБЯЗАТЕЛЬСТВА</t>
  </si>
  <si>
    <t>Краткосрочные кредиты и займы</t>
  </si>
  <si>
    <t>Краткосрочная часть долгосрочных обязательств</t>
  </si>
  <si>
    <t>Краткосрочная кредиторская задолженность</t>
  </si>
  <si>
    <t>Обязательства, предназначенные для реализации</t>
  </si>
  <si>
    <t>Прочие краткосрочные обязательства</t>
  </si>
  <si>
    <t>ИТОГО по разделу V</t>
  </si>
  <si>
    <t>(инициалы, фамилия)</t>
  </si>
  <si>
    <t>На</t>
  </si>
  <si>
    <t>Руководитель</t>
  </si>
  <si>
    <t xml:space="preserve">Главный бухгалтер </t>
  </si>
  <si>
    <t>(подпись)</t>
  </si>
  <si>
    <t>           </t>
  </si>
  <si>
    <t>на</t>
  </si>
  <si>
    <t xml:space="preserve">        в том числе:</t>
  </si>
  <si>
    <t xml:space="preserve">    инвестиционная недвижимость</t>
  </si>
  <si>
    <t xml:space="preserve">    предметы финансовой аренды (лизинга)</t>
  </si>
  <si>
    <t xml:space="preserve">    прочие доходные вложения в материальные активы</t>
  </si>
  <si>
    <t xml:space="preserve">    животные на выращивании и откорме</t>
  </si>
  <si>
    <t xml:space="preserve">    материалы</t>
  </si>
  <si>
    <t xml:space="preserve">    незавершенное производство</t>
  </si>
  <si>
    <t xml:space="preserve">    готовая продукция и товары</t>
  </si>
  <si>
    <t xml:space="preserve">    товары отгруженные</t>
  </si>
  <si>
    <t xml:space="preserve">    прочие запасы</t>
  </si>
  <si>
    <t xml:space="preserve">    поставщикам, подрядчикам, исполнителям</t>
  </si>
  <si>
    <t xml:space="preserve">    по авансам полученным</t>
  </si>
  <si>
    <t xml:space="preserve">    по налогам и сборам</t>
  </si>
  <si>
    <t xml:space="preserve">    по социальному страхованию и обеспечению</t>
  </si>
  <si>
    <t xml:space="preserve">    по оплате труда</t>
  </si>
  <si>
    <t xml:space="preserve">    по лизинговым платежам</t>
  </si>
  <si>
    <t xml:space="preserve">    собственнику имущества (учредителям, участникам)</t>
  </si>
  <si>
    <t xml:space="preserve">    прочим кредиторам</t>
  </si>
  <si>
    <t>ОТЧЕТ
о прибылях и убытках</t>
  </si>
  <si>
    <t>за</t>
  </si>
  <si>
    <t>Наименование показателей</t>
  </si>
  <si>
    <t>За</t>
  </si>
  <si>
    <t>Выручка от реализации продукции, товаров, работ, услуг</t>
  </si>
  <si>
    <t>010</t>
  </si>
  <si>
    <t>Себестоимость реализованной продукции, товаров, 
работ, услуг</t>
  </si>
  <si>
    <t>020</t>
  </si>
  <si>
    <t>030</t>
  </si>
  <si>
    <t>Управленческие расходы</t>
  </si>
  <si>
    <t>040</t>
  </si>
  <si>
    <t>Расходы на реализацию</t>
  </si>
  <si>
    <t>050</t>
  </si>
  <si>
    <t>060</t>
  </si>
  <si>
    <t>Прочие доходы по текущей деятельности</t>
  </si>
  <si>
    <t>070</t>
  </si>
  <si>
    <t>Прочие расходы по текущей деятельности</t>
  </si>
  <si>
    <t>080</t>
  </si>
  <si>
    <t>090</t>
  </si>
  <si>
    <t>Доходы по инвестиционной деятельности</t>
  </si>
  <si>
    <t xml:space="preserve">    доходы от выбытия основных средств, нематериальных 
    активов и других долгосрочных активов</t>
  </si>
  <si>
    <t xml:space="preserve">    проценты к получению</t>
  </si>
  <si>
    <t xml:space="preserve">    прочие доходы по инвестиционной деятельности</t>
  </si>
  <si>
    <t>Расходы по инвестиционной деятельности</t>
  </si>
  <si>
    <t xml:space="preserve">    расходы от выбытия основных средств, нематериальных
    активов и других долгосрочных активов</t>
  </si>
  <si>
    <t xml:space="preserve">    прочие расходы по инвестиционной деятельности</t>
  </si>
  <si>
    <t>Доходы по финансовой деятельности</t>
  </si>
  <si>
    <t xml:space="preserve">    курсовые разницы от пересчета активов и обязательств</t>
  </si>
  <si>
    <t xml:space="preserve">    прочие доходы по финансовой деятельности</t>
  </si>
  <si>
    <t>Расходы по финансовой деятельности</t>
  </si>
  <si>
    <t xml:space="preserve">    проценты к уплате</t>
  </si>
  <si>
    <t xml:space="preserve">    прочие расходы по финансовой деятельности</t>
  </si>
  <si>
    <t>Изменение отложенных налоговых активов</t>
  </si>
  <si>
    <t>Изменение отложенных налоговых обязательств</t>
  </si>
  <si>
    <t>Результат от переоценки долгосрочных активов, 
не включаемый в чистую прибыль (убыток)</t>
  </si>
  <si>
    <t>Базовая прибыль (убыток) на акцию</t>
  </si>
  <si>
    <t>Разводненная прибыль (убыток) на акцию</t>
  </si>
  <si>
    <t>На </t>
  </si>
  <si>
    <t>-</t>
  </si>
  <si>
    <t>01 ,02</t>
  </si>
  <si>
    <t>04, 05</t>
  </si>
  <si>
    <t>03, 02</t>
  </si>
  <si>
    <t>08, 07</t>
  </si>
  <si>
    <t>06</t>
  </si>
  <si>
    <t>09</t>
  </si>
  <si>
    <t>60, 62, 76</t>
  </si>
  <si>
    <t>63</t>
  </si>
  <si>
    <t>97</t>
  </si>
  <si>
    <t>10, 15, 16</t>
  </si>
  <si>
    <t>11</t>
  </si>
  <si>
    <t>20, 21, 23, 29</t>
  </si>
  <si>
    <t>42</t>
  </si>
  <si>
    <t>43, 41, 44</t>
  </si>
  <si>
    <t>45</t>
  </si>
  <si>
    <t>47</t>
  </si>
  <si>
    <t>18</t>
  </si>
  <si>
    <t>59</t>
  </si>
  <si>
    <t>50, 51, 52, 55, 57, 58</t>
  </si>
  <si>
    <t>94</t>
  </si>
  <si>
    <t>80</t>
  </si>
  <si>
    <t>75 (75-1)</t>
  </si>
  <si>
    <t>81</t>
  </si>
  <si>
    <t>82</t>
  </si>
  <si>
    <t>83</t>
  </si>
  <si>
    <t>84</t>
  </si>
  <si>
    <t>99</t>
  </si>
  <si>
    <t>86</t>
  </si>
  <si>
    <t>67</t>
  </si>
  <si>
    <t>76</t>
  </si>
  <si>
    <t>65</t>
  </si>
  <si>
    <t>98</t>
  </si>
  <si>
    <t>96</t>
  </si>
  <si>
    <t>66</t>
  </si>
  <si>
    <t>60</t>
  </si>
  <si>
    <t>62</t>
  </si>
  <si>
    <t>68</t>
  </si>
  <si>
    <t>69</t>
  </si>
  <si>
    <t>Результат от прочих операций, не включаемый 
в чистую прибыль (убыток)</t>
  </si>
  <si>
    <t>Код стро-ки</t>
  </si>
  <si>
    <t>Устав-ный капитал</t>
  </si>
  <si>
    <t>Неопла- ченная часть устав-ного капитала</t>
  </si>
  <si>
    <t>Собст-венные акции (доли в уставном капитале)</t>
  </si>
  <si>
    <t>Резерв- ный капитал</t>
  </si>
  <si>
    <t>Доба-вочный капитал</t>
  </si>
  <si>
    <t>Нераспре- деленная прибыль (непок-рытый убыток)</t>
  </si>
  <si>
    <t>Чистая прибыль (убыток)</t>
  </si>
  <si>
    <t>Итого</t>
  </si>
  <si>
    <t>Корректировки в связи 
с изменением учетной политики</t>
  </si>
  <si>
    <t>Корректировки в связи 
с исправлением ошибок</t>
  </si>
  <si>
    <t xml:space="preserve">  чистая прибыль</t>
  </si>
  <si>
    <t>051</t>
  </si>
  <si>
    <t xml:space="preserve">  переоценка долгосрочных активов</t>
  </si>
  <si>
    <t>052</t>
  </si>
  <si>
    <t xml:space="preserve">  доходы от прочих операций, 
  не включаемые в чистую 
  прибыль (убыток)</t>
  </si>
  <si>
    <t>053</t>
  </si>
  <si>
    <t xml:space="preserve">  выпуск дополнительных акций</t>
  </si>
  <si>
    <t>054</t>
  </si>
  <si>
    <t xml:space="preserve">  увеличение номинальной 
  стоимости акций</t>
  </si>
  <si>
    <t>055</t>
  </si>
  <si>
    <t xml:space="preserve">  вклады собственника имущества
  (учредителей, участников)</t>
  </si>
  <si>
    <t>056</t>
  </si>
  <si>
    <t xml:space="preserve">  реорганизация</t>
  </si>
  <si>
    <t xml:space="preserve">  </t>
  </si>
  <si>
    <t>058</t>
  </si>
  <si>
    <t>059</t>
  </si>
  <si>
    <t xml:space="preserve">      в том числе:</t>
  </si>
  <si>
    <t xml:space="preserve">  убыток</t>
  </si>
  <si>
    <t>061</t>
  </si>
  <si>
    <t>062</t>
  </si>
  <si>
    <t xml:space="preserve">  расходы от прочих операций, 
  не включаемые в чистую 
  прибыль (убыток)</t>
  </si>
  <si>
    <t>063</t>
  </si>
  <si>
    <t xml:space="preserve">  уменьшение номинальной 
  стоимости акций</t>
  </si>
  <si>
    <t>065</t>
  </si>
  <si>
    <t>066</t>
  </si>
  <si>
    <t>067</t>
  </si>
  <si>
    <t>068</t>
  </si>
  <si>
    <t>069</t>
  </si>
  <si>
    <t>Изменение уставного капитала</t>
  </si>
  <si>
    <t>Изменение резервного капитала</t>
  </si>
  <si>
    <t>Изменение добавочного капитала</t>
  </si>
  <si>
    <t xml:space="preserve">  вклады собственника имущества 
  (учредителей, участников)</t>
  </si>
  <si>
    <t xml:space="preserve"> </t>
  </si>
  <si>
    <t>Уменьшение собственного 
капитала - всего</t>
  </si>
  <si>
    <t>Увеличение собственного 
капитала - всего</t>
  </si>
  <si>
    <t>057</t>
  </si>
  <si>
    <t>064</t>
  </si>
  <si>
    <t>ОТЧЕТ</t>
  </si>
  <si>
    <t>о движении денежных средств</t>
  </si>
  <si>
    <t>Движение денежных средств по текущей деятельности</t>
  </si>
  <si>
    <t>Поступило денежных средств - всего</t>
  </si>
  <si>
    <t>Направлено денежных средств - всего</t>
  </si>
  <si>
    <t>Движение денежных средств по инвестиционной деятельности</t>
  </si>
  <si>
    <t>Движение денежных средств по финансовой деятельности</t>
  </si>
  <si>
    <t>021</t>
  </si>
  <si>
    <t>022</t>
  </si>
  <si>
    <t>023</t>
  </si>
  <si>
    <t>024</t>
  </si>
  <si>
    <t>031</t>
  </si>
  <si>
    <t>032</t>
  </si>
  <si>
    <t>033</t>
  </si>
  <si>
    <t>034</t>
  </si>
  <si>
    <t>081</t>
  </si>
  <si>
    <t>082</t>
  </si>
  <si>
    <t>083</t>
  </si>
  <si>
    <t>084</t>
  </si>
  <si>
    <t>091</t>
  </si>
  <si>
    <t>092</t>
  </si>
  <si>
    <t>093</t>
  </si>
  <si>
    <t>094</t>
  </si>
  <si>
    <t>095</t>
  </si>
  <si>
    <t xml:space="preserve">  от покупателей продукции, товаров, заказчиков 
  работ, услуг</t>
  </si>
  <si>
    <t xml:space="preserve">  роялти</t>
  </si>
  <si>
    <t xml:space="preserve">  от покупателей материалов и других запасов</t>
  </si>
  <si>
    <t xml:space="preserve">  прочие поступления</t>
  </si>
  <si>
    <t xml:space="preserve">  на приобретение запасов, работ, услуг</t>
  </si>
  <si>
    <t xml:space="preserve">  на оплату труда</t>
  </si>
  <si>
    <t xml:space="preserve">  на уплату налогов и сборов</t>
  </si>
  <si>
    <t xml:space="preserve">  на прочие выплаты</t>
  </si>
  <si>
    <t xml:space="preserve">  от покупателей основных средств, нематериаль-
  ных активов и других долгосрочных активов</t>
  </si>
  <si>
    <t xml:space="preserve">  возврат предоставленных займов</t>
  </si>
  <si>
    <t xml:space="preserve">  проценты</t>
  </si>
  <si>
    <t xml:space="preserve">  на предоставление займов</t>
  </si>
  <si>
    <t xml:space="preserve">  прочие выплаты</t>
  </si>
  <si>
    <t xml:space="preserve">  на приобретение и создание основных средств,
  нематериальных активов и других 
  долгосрочных активов</t>
  </si>
  <si>
    <t xml:space="preserve">  кредиты и займы</t>
  </si>
  <si>
    <t xml:space="preserve">  от выпуска акций</t>
  </si>
  <si>
    <t xml:space="preserve">  на погашение кредитов и займов</t>
  </si>
  <si>
    <t xml:space="preserve">  на выплаты дивидендов и других доходов 
  от участия в уставном капитале организации</t>
  </si>
  <si>
    <t xml:space="preserve">  на лизинговые платежи</t>
  </si>
  <si>
    <t xml:space="preserve">  на выплаты процентов</t>
  </si>
  <si>
    <t xml:space="preserve">  дивиденды и другие доходы 
  от участия в уставном 
  капитале организации</t>
  </si>
  <si>
    <t xml:space="preserve">  выкуп акций (долей 
  в уставном капитале)</t>
  </si>
  <si>
    <t>≠</t>
  </si>
  <si>
    <t>стр.270 гр.3 ББ ≠ стр.130 гр.3 Отчета</t>
  </si>
  <si>
    <t>стр.220 гр.4</t>
  </si>
  <si>
    <t>стр.052 гр.7 - стр.062 гр.7</t>
  </si>
  <si>
    <t>стр.230 гр.4</t>
  </si>
  <si>
    <t>стр.053 гр.10 - стр.063 гр.10</t>
  </si>
  <si>
    <t>стр.220 гр.3</t>
  </si>
  <si>
    <t>стр.230 гр.3</t>
  </si>
  <si>
    <t>стр.152 гр.7 - стр.162 гр.7</t>
  </si>
  <si>
    <t>стр.153 гр.10 - стр.163 гр.10</t>
  </si>
  <si>
    <r>
      <t>Заполнение форм начинается с указания периода, за который оформляется отчетность.</t>
    </r>
    <r>
      <rPr>
        <b/>
        <sz val="11"/>
        <rFont val="Times New Roman"/>
        <family val="1"/>
      </rPr>
      <t xml:space="preserve"> 
</t>
    </r>
    <r>
      <rPr>
        <b/>
        <sz val="11"/>
        <color indexed="13"/>
        <rFont val="Times New Roman"/>
        <family val="1"/>
      </rPr>
      <t>Для этого,  в ячейку слева, окрашенную в желтый цвет, введите дату начала отчетного периода, за который заполняется баланс.</t>
    </r>
  </si>
  <si>
    <t>В ячейку слева, окрашенную в бледно-зеленый цвет, введите дату окончания отчетного периода, за который заполняется баланс.</t>
  </si>
  <si>
    <t xml:space="preserve">Налог на прибыль </t>
  </si>
  <si>
    <t>Прочие налоги и сборы, исчисляемые из прибыли (дохода)</t>
  </si>
  <si>
    <t>Прочие платежи, исчисляемые из прибыли (дохода)</t>
  </si>
  <si>
    <t>ОТЧЕТ
об изменении собственного капитала</t>
  </si>
  <si>
    <t>70, 76</t>
  </si>
  <si>
    <t>А. Сельское, лесное и рыбное хозяйство, 011-017</t>
  </si>
  <si>
    <t>А. Сельское, лесное и рыбное хозяйство, 021-024</t>
  </si>
  <si>
    <t>А. Сельское, лесное и рыбное хозяйство, 031-032</t>
  </si>
  <si>
    <t>В. Горнодобывающая промышленность, 051-052, 061-062, 071-072, 081, 089, 091</t>
  </si>
  <si>
    <t>В. Горнодобывающая промышленность, 099</t>
  </si>
  <si>
    <t>С. Обрабатывающая промышленность, 101, 104-109</t>
  </si>
  <si>
    <t>С. Обрабатывающая промышленность, 102-103</t>
  </si>
  <si>
    <t>С. Обрабатывающая промышленность, 110, 120</t>
  </si>
  <si>
    <t>С. Обрабатывающая промышленность, 131-133, 139, 141-143, 151-152</t>
  </si>
  <si>
    <t>С. Обрабатывающая промышленность, 161-162, 171-172, 181-182</t>
  </si>
  <si>
    <t>С. Обрабатывающая промышленность, 191</t>
  </si>
  <si>
    <t>С. Обрабатывающая промышленность, 192</t>
  </si>
  <si>
    <t>С. Обрабатывающая промышленность, подкласс 19201</t>
  </si>
  <si>
    <t>С. Обрабатывающая промышленность, 201-206, 211-212</t>
  </si>
  <si>
    <t>С. Обрабатывающая промышленность, 221-222</t>
  </si>
  <si>
    <t>С. Обрабатывающая промышленность, 231-237, 239</t>
  </si>
  <si>
    <t>С. Обрабатывающая промышленность, 241, 242, 244, 245</t>
  </si>
  <si>
    <t>С. Обрабатывающая промышленность, 243</t>
  </si>
  <si>
    <t>С. Обрабатывающая промышленность, 251</t>
  </si>
  <si>
    <t>С. Обрабатывающая промышленность, 252-257, 259</t>
  </si>
  <si>
    <t>С. Обрабатывающая промышленность, 261-267</t>
  </si>
  <si>
    <t>С. Обрабатывающая промышленность, 268</t>
  </si>
  <si>
    <t>С. Обрабатывающая промышленность, 271-275, 279</t>
  </si>
  <si>
    <t>С. Обрабатывающая промышленность, 281-282, 284, 289</t>
  </si>
  <si>
    <t>С. Обрабатывающая промышленность, 283</t>
  </si>
  <si>
    <t>С. Обрабатывающая промышленность, 291-293, 301-304, 309</t>
  </si>
  <si>
    <t>С. Обрабатывающая промышленность, 310, 321-322, 324, 329</t>
  </si>
  <si>
    <t>С. Обрабатывающая промышленность, 323, 325, 331-332</t>
  </si>
  <si>
    <t>D. Снабжение электроэнергией, газом, паром, горячей водой и кондиционированным воздухом, 351</t>
  </si>
  <si>
    <t>D. Снабжение электроэнергией, газом, паром, горячей водой и кондиционированным воздухом, 352</t>
  </si>
  <si>
    <t>D. Снабжение электроэнергией, газом, паром, горячей водой и кондиционированным воздухом, 353</t>
  </si>
  <si>
    <t>5. Е. Водоснабжение; сбор, обработка и удаление отходов, деятельность по ликвидации загрязнений, 360-370, 381-382, 390</t>
  </si>
  <si>
    <t>5. Е. Водоснабжение; сбор, обработка и удаление отходов, деятельность по ликвидации загрязнений, 383</t>
  </si>
  <si>
    <t>6. F. Строительство, 411</t>
  </si>
  <si>
    <t>6. F. Строительство, 412, 421-422, 429, 431-433, 439</t>
  </si>
  <si>
    <t>7. G. Оптовая и розничная торговля; ремонт автомобилей и мотоциклов, 451-454, 461-467, 469, 471-479</t>
  </si>
  <si>
    <t>8. H. Транспортная деятельность, складирование, почтовая и курьерская деятельность, 491-495, 501-504, 511-512, 521-522</t>
  </si>
  <si>
    <t>8. H. Транспортная деятельность, складирование, почтовая и курьерская деятельность, 531-532</t>
  </si>
  <si>
    <t>9. I. Услуги по временному проживанию и питанию, 551-553, 559</t>
  </si>
  <si>
    <t>9. I. Услуги по временному проживанию и питанию, 561-563</t>
  </si>
  <si>
    <t>10. J. Информация и связь, 581</t>
  </si>
  <si>
    <t>10. J. Информация и связь, 582</t>
  </si>
  <si>
    <t>10. J. Информация и связь, 591</t>
  </si>
  <si>
    <t>10. J. Информация и связь, 592</t>
  </si>
  <si>
    <t>10. J. Информация и связь, 601-602, 611-613, 619</t>
  </si>
  <si>
    <t>10. J. Информация и связь, 620, 631</t>
  </si>
  <si>
    <t>10. J. Информация и связь, 639</t>
  </si>
  <si>
    <t>K. Финансовая и страховая деятельность, 641-643</t>
  </si>
  <si>
    <t>K. Финансовая и страховая деятельность, 649</t>
  </si>
  <si>
    <t>K. Финансовая и страховая деятельность, 651-653, 661-663</t>
  </si>
  <si>
    <t>L. Операции с недвижимым имуществом, 681-682</t>
  </si>
  <si>
    <t>L. Операции с недвижимым имуществом, 683</t>
  </si>
  <si>
    <t>М. Профессиональная, научная и техническая деятельность, 691-692, 701-702, 711</t>
  </si>
  <si>
    <t>М. Профессиональная, научная и техническая деятельность, 712</t>
  </si>
  <si>
    <t>М. Профессиональная, научная и техническая деятельность, 721-722</t>
  </si>
  <si>
    <t>М. Профессиональная, научная и техническая деятельность, 731</t>
  </si>
  <si>
    <t>М. Профессиональная, научная и техническая деятельность, 732</t>
  </si>
  <si>
    <t>М. Профессиональная, научная и техническая деятельность, 741, 743, 749</t>
  </si>
  <si>
    <t>М. Профессиональная, научная и техническая деятельность, 742</t>
  </si>
  <si>
    <t>М. Профессиональная, научная и техническая деятельность, 750</t>
  </si>
  <si>
    <t>14. N. Деятельность в сфере административных и вспомогательных услуг, 771-773</t>
  </si>
  <si>
    <t>14. N. Деятельность в сфере административных и вспомогательных услуг, 774</t>
  </si>
  <si>
    <t>14. N. Деятельность в сфере административных и вспомогательных услуг, 781-783</t>
  </si>
  <si>
    <t>14. N. Деятельность в сфере административных и вспомогательных услуг, 791, 799</t>
  </si>
  <si>
    <t>14. N. Деятельность в сфере административных и вспомогательных услуг, 801-803</t>
  </si>
  <si>
    <t>14. N. Деятельность в сфере административных и вспомогательных услуг, 811-812</t>
  </si>
  <si>
    <t>14. N. Деятельность в сфере административных и вспомогательных услуг, 813</t>
  </si>
  <si>
    <t>14. N. Деятельность в сфере административных и вспомогательных услуг, 821-823, 829</t>
  </si>
  <si>
    <t>15. Q. Здравоохранение и социальные услуги, 861</t>
  </si>
  <si>
    <t>16. R. Творчество, спорт, развлечения и отдых, 931</t>
  </si>
  <si>
    <t>17. S. Предоставление прочих видов услуг, 941-942, 949</t>
  </si>
  <si>
    <t>17. S. Предоставление прочих видов услуг, 951</t>
  </si>
  <si>
    <t>17. S. Предоставление прочих видов услуг, 952</t>
  </si>
  <si>
    <t>17. S. Предоставление прочих видов услуг, 960</t>
  </si>
  <si>
    <t>18. Прочие виды экономической деятельности</t>
  </si>
  <si>
    <t>Приложение 1
к Национальному стандарту бухгалтерского учета и отчетности «Индивидуальная бухгалтерская отчетность» 
12.12.2016 № 104</t>
  </si>
  <si>
    <t xml:space="preserve">    доходы от участия в уставных капиталах других 
    организаций</t>
  </si>
  <si>
    <t>Валовая прибыль</t>
  </si>
  <si>
    <t>Прибыль (убыток) от реализации продукции, товаров, работ, услуг</t>
  </si>
  <si>
    <t xml:space="preserve">Прибыль (убыток) от текущей деятельности </t>
  </si>
  <si>
    <t>Прибыль (убыток) от инвестиционной и финансовой деятельности</t>
  </si>
  <si>
    <t>Прибыль (убыток) до налогообложения</t>
  </si>
  <si>
    <t>Совокупная прибыль (убыток)</t>
  </si>
  <si>
    <t>Приложение 2
к Национальному стандарту бухгалтерского учета и отчетности «Индивидуальная бухгалтерская отчетность» 
12.12.2016 № 104</t>
  </si>
  <si>
    <t>Приложение 4
к Национальному стандарту бухгалтерского учета и отчетности «Индивидуальная бухгалтерская отчетность» 
12.12.2016 № 104</t>
  </si>
  <si>
    <t>Форма</t>
  </si>
  <si>
    <t>Приложение 3
к Национальному стандарту бухгалтерского учета и отчетности «Индивидуальная бухгалтерская отчетность» 
12.12.2016 № 104
                                                            Форма</t>
  </si>
  <si>
    <t>Результат движения денежных средств 
по текущей деятельности</t>
  </si>
  <si>
    <t xml:space="preserve">  доходы от участия в уставных капиталах 
  других организаций</t>
  </si>
  <si>
    <t xml:space="preserve">  на вклады в уставные капиталы других 
  организаций</t>
  </si>
  <si>
    <t>Результат движения денежных средств 
по финансовой деятельности</t>
  </si>
  <si>
    <t xml:space="preserve">Результат движения денежных средств по текущей, инвестиционной и финансовой деятельности </t>
  </si>
  <si>
    <t xml:space="preserve">Влияние изменений курсов иностранных валют </t>
  </si>
  <si>
    <t>58, 06</t>
  </si>
  <si>
    <t>70, 75</t>
  </si>
  <si>
    <t>66, 67, 71, 73</t>
  </si>
  <si>
    <t>Денежные средства и эквиваленты денежных средств</t>
  </si>
  <si>
    <t>Результат движения денежных средств 
по инвестиционной деятельности</t>
  </si>
  <si>
    <t>90 (90-4)</t>
  </si>
  <si>
    <t>90 (90-5)</t>
  </si>
  <si>
    <t>90 (90-6)</t>
  </si>
  <si>
    <t>90 (90-7, 90-8, 90-9)</t>
  </si>
  <si>
    <t>90 (90-1, 90-2, 90-3)</t>
  </si>
  <si>
    <t>90 (90-10)</t>
  </si>
  <si>
    <t>91 (91-1, 91-2, 91-3)</t>
  </si>
  <si>
    <t>91 (91-4)</t>
  </si>
  <si>
    <t>99, 68</t>
  </si>
  <si>
    <t xml:space="preserve"> 80, 75 (75-1), 81, 82, 83, 84</t>
  </si>
  <si>
    <t>ОАО "Гомельский завод "Коммунальник"</t>
  </si>
  <si>
    <t>производство оборудования для ЖКХ</t>
  </si>
  <si>
    <t>акционерное общество</t>
  </si>
  <si>
    <t>Минжилкомхоз</t>
  </si>
  <si>
    <t>тыс.руб</t>
  </si>
  <si>
    <t>г.Гомель ул.Владимирова10</t>
  </si>
  <si>
    <t>В.А.Ковалев</t>
  </si>
  <si>
    <t>Н.Ф.Башлакова</t>
  </si>
  <si>
    <t>18марта2020</t>
  </si>
  <si>
    <t>20марта2020г</t>
  </si>
</sst>
</file>

<file path=xl/styles.xml><?xml version="1.0" encoding="utf-8"?>
<styleSheet xmlns="http://schemas.openxmlformats.org/spreadsheetml/2006/main">
  <numFmts count="4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FC19]d\ mmmm\ yyyy\ &quot;г.&quot;"/>
    <numFmt numFmtId="169" formatCode="#,##0.0"/>
    <numFmt numFmtId="170" formatCode="[$-F800]dddd\,\ mmmm\ dd\,\ yyyy"/>
    <numFmt numFmtId="171" formatCode="_(* #,##0_);_(* \-#,##0_);_(* &quot;-&quot;??_);_(@_)"/>
    <numFmt numFmtId="172" formatCode="_(* #,##0_);\(* \-#,##0\);_(* &quot;-&quot;??_);_(@_)"/>
    <numFmt numFmtId="173" formatCode="_(#,##0_);\(\-#,##0\);_(* &quot;-&quot;??_);_(@_)"/>
    <numFmt numFmtId="174" formatCode="_(#,##0_);\(#,##0\);_(* &quot;-&quot;??_);_(@_)"/>
    <numFmt numFmtId="175" formatCode="[$-FC19]d\ mmmm\ yyyy\ &quot;года&quot;"/>
    <numFmt numFmtId="176" formatCode="dd\ mmmm"/>
    <numFmt numFmtId="177" formatCode="[$-F800]dddd\,\ mmmm\ dd"/>
    <numFmt numFmtId="178" formatCode="[$-FC19]d\ mmmm"/>
    <numFmt numFmtId="179" formatCode="[$-FC19]\ yyyy\ &quot;года&quot;"/>
    <numFmt numFmtId="180" formatCode="mmmm"/>
    <numFmt numFmtId="181" formatCode="_(_#\ ##0\);\(#,##0\);_(* &quot;-&quot;??_);_(@_)"/>
    <numFmt numFmtId="182" formatCode="\(#,##0\);\(#,##0\);_(* &quot;-&quot;??_);_(@_)"/>
    <numFmt numFmtId="183" formatCode="00"/>
    <numFmt numFmtId="184" formatCode="0.0"/>
    <numFmt numFmtId="185" formatCode="_(#,##0.00_);_(\-#,##0.00_);_(* &quot;-&quot;??_);_(@_)"/>
    <numFmt numFmtId="186" formatCode="_(#,##0.00%_);_(\-#,##0.00%_);_(* &quot;-&quot;??_);_(@_)"/>
    <numFmt numFmtId="187" formatCode="_(#,##0_);_(\-#,##0_);_(* &quot;-&quot;??_);_(@_)"/>
    <numFmt numFmtId="188" formatCode="_(#,##0%_);_(\-#,##0%_);_(* &quot;-&quot;??_);_(@_)"/>
    <numFmt numFmtId="189" formatCode="[$-FC19]d\ mmmm\ yyyy\ &quot;г/&quot;"/>
    <numFmt numFmtId="190" formatCode="[$-FC19]\ yyyy\ &quot;г.&quot;"/>
    <numFmt numFmtId="191" formatCode="[$-FC19]dd\ mmmm\ yyyy\ \г\.;@"/>
    <numFmt numFmtId="192" formatCode="0.0000000"/>
    <numFmt numFmtId="193" formatCode="0.000000"/>
    <numFmt numFmtId="194" formatCode="0.00000"/>
    <numFmt numFmtId="195" formatCode="0.0000"/>
    <numFmt numFmtId="196" formatCode="0.000"/>
  </numFmts>
  <fonts count="63">
    <font>
      <sz val="11"/>
      <name val="Times New Roman"/>
      <family val="0"/>
    </font>
    <font>
      <u val="single"/>
      <sz val="11"/>
      <color indexed="12"/>
      <name val="Times New Roman"/>
      <family val="1"/>
    </font>
    <font>
      <i/>
      <sz val="11"/>
      <name val="Times New Roman"/>
      <family val="1"/>
    </font>
    <font>
      <b/>
      <sz val="11"/>
      <color indexed="18"/>
      <name val="Times New Roman"/>
      <family val="1"/>
    </font>
    <font>
      <i/>
      <sz val="9"/>
      <name val="Times New Roman"/>
      <family val="1"/>
    </font>
    <font>
      <b/>
      <sz val="11"/>
      <name val="Times New Roman"/>
      <family val="1"/>
    </font>
    <font>
      <sz val="12"/>
      <name val="Times New Roman"/>
      <family val="1"/>
    </font>
    <font>
      <b/>
      <sz val="12"/>
      <name val="Times New Roman"/>
      <family val="1"/>
    </font>
    <font>
      <b/>
      <sz val="12"/>
      <color indexed="10"/>
      <name val="Times New Roman"/>
      <family val="1"/>
    </font>
    <font>
      <b/>
      <sz val="11"/>
      <color indexed="10"/>
      <name val="Times New Roman"/>
      <family val="1"/>
    </font>
    <font>
      <sz val="10.5"/>
      <name val="Times New Roman"/>
      <family val="1"/>
    </font>
    <font>
      <sz val="11"/>
      <color indexed="10"/>
      <name val="Times New Roman"/>
      <family val="1"/>
    </font>
    <font>
      <b/>
      <sz val="10.5"/>
      <color indexed="10"/>
      <name val="Times New Roman"/>
      <family val="1"/>
    </font>
    <font>
      <i/>
      <sz val="10.5"/>
      <name val="Times New Roman"/>
      <family val="1"/>
    </font>
    <font>
      <b/>
      <sz val="10.5"/>
      <color indexed="18"/>
      <name val="Times New Roman"/>
      <family val="1"/>
    </font>
    <font>
      <sz val="9"/>
      <name val="Times New Roman"/>
      <family val="1"/>
    </font>
    <font>
      <u val="single"/>
      <sz val="11"/>
      <color indexed="36"/>
      <name val="Times New Roman"/>
      <family val="1"/>
    </font>
    <font>
      <sz val="10.5"/>
      <color indexed="10"/>
      <name val="Times New Roman"/>
      <family val="1"/>
    </font>
    <font>
      <b/>
      <sz val="10.5"/>
      <color indexed="12"/>
      <name val="Times New Roman"/>
      <family val="1"/>
    </font>
    <font>
      <i/>
      <sz val="9"/>
      <color indexed="18"/>
      <name val="Times New Roman"/>
      <family val="1"/>
    </font>
    <font>
      <b/>
      <sz val="11"/>
      <color indexed="13"/>
      <name val="Times New Roman"/>
      <family val="1"/>
    </font>
    <font>
      <b/>
      <sz val="11"/>
      <color indexed="17"/>
      <name val="Times New Roman"/>
      <family val="1"/>
    </font>
    <font>
      <b/>
      <i/>
      <sz val="11"/>
      <name val="Times New Roman"/>
      <family val="1"/>
    </font>
    <font>
      <b/>
      <i/>
      <sz val="11"/>
      <color indexed="10"/>
      <name val="Times New Roman"/>
      <family val="1"/>
    </font>
    <font>
      <b/>
      <i/>
      <sz val="11"/>
      <color indexed="18"/>
      <name val="Times New Roman"/>
      <family val="1"/>
    </font>
    <font>
      <b/>
      <i/>
      <sz val="10.5"/>
      <color indexed="18"/>
      <name val="Times New Roman"/>
      <family val="1"/>
    </font>
    <font>
      <sz val="1"/>
      <name val="Times New Roman"/>
      <family val="1"/>
    </font>
    <font>
      <b/>
      <i/>
      <sz val="10.5"/>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Times New Roman"/>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8"/>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indexed="1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style="thin"/>
    </border>
    <border>
      <left style="thin">
        <color indexed="48"/>
      </left>
      <right style="thin">
        <color indexed="48"/>
      </right>
      <top style="thin">
        <color indexed="48"/>
      </top>
      <bottom style="thin">
        <color indexed="48"/>
      </bottom>
    </border>
    <border>
      <left style="thin">
        <color indexed="48"/>
      </left>
      <right style="thin">
        <color indexed="48"/>
      </right>
      <top>
        <color indexed="63"/>
      </top>
      <bottom style="thin">
        <color indexed="48"/>
      </bottom>
    </border>
    <border>
      <left style="thin">
        <color indexed="48"/>
      </left>
      <right style="thin">
        <color indexed="48"/>
      </right>
      <top style="thin">
        <color indexed="48"/>
      </top>
      <bottom style="thin"/>
    </border>
    <border>
      <left style="thin">
        <color indexed="48"/>
      </left>
      <right style="thin">
        <color indexed="48"/>
      </right>
      <top style="thin"/>
      <bottom style="thin">
        <color indexed="48"/>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style="thin">
        <color indexed="48"/>
      </left>
      <right>
        <color indexed="63"/>
      </right>
      <top style="thin">
        <color indexed="48"/>
      </top>
      <bottom style="thin">
        <color indexed="48"/>
      </bottom>
    </border>
    <border>
      <left>
        <color indexed="63"/>
      </left>
      <right style="thin">
        <color indexed="48"/>
      </right>
      <top style="thin">
        <color indexed="48"/>
      </top>
      <bottom style="thin">
        <color indexed="48"/>
      </bottom>
    </border>
    <border>
      <left style="thin"/>
      <right>
        <color indexed="63"/>
      </right>
      <top style="thin"/>
      <bottom style="thin"/>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right>
        <color indexed="63"/>
      </right>
      <top>
        <color indexed="63"/>
      </top>
      <bottom>
        <color indexed="63"/>
      </bottom>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25" borderId="1" applyNumberFormat="0" applyAlignment="0" applyProtection="0"/>
    <xf numFmtId="0" fontId="48" fillId="26" borderId="2" applyNumberFormat="0" applyAlignment="0" applyProtection="0"/>
    <xf numFmtId="0" fontId="49" fillId="26"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7" borderId="7" applyNumberFormat="0" applyAlignment="0" applyProtection="0"/>
    <xf numFmtId="0" fontId="55" fillId="0" borderId="0" applyNumberFormat="0" applyFill="0" applyBorder="0" applyAlignment="0" applyProtection="0"/>
    <xf numFmtId="0" fontId="56" fillId="28" borderId="0" applyNumberFormat="0" applyBorder="0" applyAlignment="0" applyProtection="0"/>
    <xf numFmtId="0" fontId="0" fillId="0" borderId="0">
      <alignment/>
      <protection/>
    </xf>
    <xf numFmtId="0" fontId="16" fillId="0" borderId="0" applyNumberFormat="0" applyFill="0" applyBorder="0" applyAlignment="0" applyProtection="0"/>
    <xf numFmtId="0" fontId="57" fillId="29" borderId="0" applyNumberFormat="0" applyBorder="0" applyAlignment="0" applyProtection="0"/>
    <xf numFmtId="0" fontId="5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1" fillId="31" borderId="0" applyNumberFormat="0" applyBorder="0" applyAlignment="0" applyProtection="0"/>
  </cellStyleXfs>
  <cellXfs count="433">
    <xf numFmtId="0" fontId="0" fillId="0" borderId="0" xfId="0" applyAlignment="1">
      <alignment/>
    </xf>
    <xf numFmtId="0" fontId="0" fillId="32" borderId="0" xfId="0" applyFont="1" applyFill="1" applyAlignment="1">
      <alignment/>
    </xf>
    <xf numFmtId="0" fontId="0" fillId="33" borderId="0" xfId="0" applyFont="1" applyFill="1" applyAlignment="1">
      <alignment/>
    </xf>
    <xf numFmtId="0" fontId="0" fillId="33" borderId="0" xfId="0" applyFont="1" applyFill="1" applyAlignment="1">
      <alignment wrapText="1"/>
    </xf>
    <xf numFmtId="0" fontId="2" fillId="33" borderId="0" xfId="0" applyFont="1" applyFill="1" applyAlignment="1">
      <alignment wrapText="1"/>
    </xf>
    <xf numFmtId="0" fontId="0" fillId="33" borderId="0" xfId="0" applyFont="1" applyFill="1" applyAlignment="1">
      <alignment/>
    </xf>
    <xf numFmtId="0" fontId="0" fillId="32" borderId="0" xfId="0" applyFont="1" applyFill="1" applyAlignment="1">
      <alignment/>
    </xf>
    <xf numFmtId="0" fontId="0" fillId="33" borderId="0" xfId="0" applyFont="1" applyFill="1" applyAlignment="1">
      <alignment wrapText="1"/>
    </xf>
    <xf numFmtId="0" fontId="0" fillId="33" borderId="0" xfId="0" applyFont="1" applyFill="1" applyAlignment="1">
      <alignment/>
    </xf>
    <xf numFmtId="0" fontId="0" fillId="32" borderId="0" xfId="0" applyFont="1" applyFill="1" applyAlignment="1">
      <alignment/>
    </xf>
    <xf numFmtId="0" fontId="0" fillId="33" borderId="0" xfId="0" applyFont="1" applyFill="1" applyAlignment="1">
      <alignment wrapText="1"/>
    </xf>
    <xf numFmtId="169" fontId="0" fillId="32" borderId="0" xfId="0" applyNumberFormat="1" applyFont="1" applyFill="1" applyAlignment="1">
      <alignment horizontal="center"/>
    </xf>
    <xf numFmtId="0" fontId="0" fillId="33" borderId="10" xfId="0" applyFont="1" applyFill="1" applyBorder="1" applyAlignment="1">
      <alignment horizontal="center" wrapText="1"/>
    </xf>
    <xf numFmtId="3" fontId="0" fillId="32" borderId="0" xfId="0" applyNumberFormat="1" applyFont="1" applyFill="1" applyAlignment="1">
      <alignment/>
    </xf>
    <xf numFmtId="0" fontId="0" fillId="33" borderId="11" xfId="0" applyFont="1" applyFill="1" applyBorder="1" applyAlignment="1">
      <alignment horizontal="center" wrapText="1"/>
    </xf>
    <xf numFmtId="0" fontId="0" fillId="33" borderId="12" xfId="0" applyFont="1" applyFill="1" applyBorder="1" applyAlignment="1">
      <alignment horizontal="center" wrapText="1"/>
    </xf>
    <xf numFmtId="0" fontId="0" fillId="33" borderId="0" xfId="0" applyFont="1" applyFill="1" applyAlignment="1">
      <alignment horizontal="center" wrapText="1"/>
    </xf>
    <xf numFmtId="0" fontId="0" fillId="33" borderId="0" xfId="0" applyFont="1" applyFill="1" applyAlignment="1">
      <alignment wrapText="1"/>
    </xf>
    <xf numFmtId="0" fontId="0" fillId="33" borderId="0" xfId="0" applyFont="1" applyFill="1" applyAlignment="1">
      <alignment horizontal="center" wrapText="1"/>
    </xf>
    <xf numFmtId="0" fontId="4" fillId="32" borderId="0" xfId="0" applyFont="1" applyFill="1" applyAlignment="1">
      <alignment vertical="top"/>
    </xf>
    <xf numFmtId="0" fontId="4" fillId="33" borderId="0" xfId="0" applyFont="1" applyFill="1" applyAlignment="1">
      <alignment vertical="top"/>
    </xf>
    <xf numFmtId="0" fontId="4" fillId="33" borderId="0" xfId="0" applyFont="1" applyFill="1" applyAlignment="1">
      <alignment horizontal="center" vertical="top" wrapText="1"/>
    </xf>
    <xf numFmtId="0" fontId="4" fillId="33" borderId="0" xfId="0" applyFont="1" applyFill="1" applyAlignment="1">
      <alignment vertical="top" wrapText="1"/>
    </xf>
    <xf numFmtId="0" fontId="0" fillId="33" borderId="0" xfId="0" applyFont="1" applyFill="1" applyAlignment="1">
      <alignment horizontal="right" wrapText="1"/>
    </xf>
    <xf numFmtId="0" fontId="6" fillId="33" borderId="0" xfId="0" applyFont="1" applyFill="1" applyAlignment="1">
      <alignment/>
    </xf>
    <xf numFmtId="0" fontId="6" fillId="32" borderId="0" xfId="0" applyFont="1" applyFill="1" applyAlignment="1">
      <alignment/>
    </xf>
    <xf numFmtId="0" fontId="0" fillId="4" borderId="11" xfId="0" applyFont="1" applyFill="1" applyBorder="1" applyAlignment="1">
      <alignment horizontal="center" wrapText="1"/>
    </xf>
    <xf numFmtId="0" fontId="0" fillId="4" borderId="13" xfId="0" applyFont="1" applyFill="1" applyBorder="1" applyAlignment="1">
      <alignment horizontal="right" vertical="top" wrapText="1"/>
    </xf>
    <xf numFmtId="0" fontId="9" fillId="32" borderId="0" xfId="0" applyFont="1" applyFill="1" applyAlignment="1">
      <alignment/>
    </xf>
    <xf numFmtId="0" fontId="0" fillId="33" borderId="0" xfId="0" applyFont="1" applyFill="1" applyAlignment="1">
      <alignment horizontal="center" wrapText="1"/>
    </xf>
    <xf numFmtId="0" fontId="10" fillId="32" borderId="0" xfId="0" applyFont="1" applyFill="1" applyAlignment="1">
      <alignment/>
    </xf>
    <xf numFmtId="0" fontId="10" fillId="33" borderId="0" xfId="0" applyFont="1" applyFill="1" applyAlignment="1">
      <alignment/>
    </xf>
    <xf numFmtId="0" fontId="10" fillId="4" borderId="10" xfId="0" applyFont="1" applyFill="1" applyBorder="1" applyAlignment="1">
      <alignment horizontal="center" wrapText="1"/>
    </xf>
    <xf numFmtId="49" fontId="10" fillId="33" borderId="12" xfId="0" applyNumberFormat="1" applyFont="1" applyFill="1" applyBorder="1" applyAlignment="1">
      <alignment horizontal="center" wrapText="1"/>
    </xf>
    <xf numFmtId="49" fontId="10" fillId="33" borderId="10" xfId="0" applyNumberFormat="1" applyFont="1" applyFill="1" applyBorder="1" applyAlignment="1">
      <alignment horizontal="center" wrapText="1"/>
    </xf>
    <xf numFmtId="0" fontId="10" fillId="33" borderId="11" xfId="0" applyFont="1" applyFill="1" applyBorder="1" applyAlignment="1">
      <alignment horizontal="center" wrapText="1"/>
    </xf>
    <xf numFmtId="0" fontId="10" fillId="33" borderId="12" xfId="0" applyFont="1" applyFill="1" applyBorder="1" applyAlignment="1">
      <alignment horizontal="center" wrapText="1"/>
    </xf>
    <xf numFmtId="0" fontId="10" fillId="33" borderId="10" xfId="0" applyFont="1" applyFill="1" applyBorder="1" applyAlignment="1">
      <alignment horizontal="center" wrapText="1"/>
    </xf>
    <xf numFmtId="0" fontId="0" fillId="32" borderId="0" xfId="0" applyFill="1" applyAlignment="1">
      <alignment/>
    </xf>
    <xf numFmtId="0" fontId="0" fillId="33" borderId="0" xfId="0" applyFill="1" applyAlignment="1">
      <alignment/>
    </xf>
    <xf numFmtId="0" fontId="6" fillId="33" borderId="0" xfId="0" applyFont="1" applyFill="1" applyAlignment="1">
      <alignment/>
    </xf>
    <xf numFmtId="0" fontId="0" fillId="4" borderId="14" xfId="0" applyFont="1" applyFill="1" applyBorder="1" applyAlignment="1">
      <alignment horizontal="left" vertical="top" wrapText="1"/>
    </xf>
    <xf numFmtId="0" fontId="0" fillId="4" borderId="14" xfId="0" applyFont="1" applyFill="1" applyBorder="1" applyAlignment="1">
      <alignment vertical="top" wrapText="1"/>
    </xf>
    <xf numFmtId="0" fontId="0" fillId="4" borderId="15" xfId="0" applyFont="1" applyFill="1" applyBorder="1" applyAlignment="1">
      <alignment vertical="top" wrapText="1"/>
    </xf>
    <xf numFmtId="0" fontId="0" fillId="4" borderId="13" xfId="0" applyFont="1" applyFill="1" applyBorder="1" applyAlignment="1">
      <alignment vertical="top" wrapText="1"/>
    </xf>
    <xf numFmtId="178" fontId="0" fillId="4" borderId="16" xfId="0" applyNumberFormat="1" applyFont="1" applyFill="1" applyBorder="1" applyAlignment="1">
      <alignment vertical="top" wrapText="1"/>
    </xf>
    <xf numFmtId="0" fontId="0" fillId="32" borderId="0" xfId="0" applyFont="1" applyFill="1" applyAlignment="1">
      <alignment horizontal="center"/>
    </xf>
    <xf numFmtId="0" fontId="10" fillId="33" borderId="0" xfId="0" applyFont="1" applyFill="1" applyAlignment="1">
      <alignment wrapText="1"/>
    </xf>
    <xf numFmtId="0" fontId="10" fillId="33" borderId="0" xfId="0" applyFont="1" applyFill="1" applyAlignment="1">
      <alignment horizontal="right" wrapText="1"/>
    </xf>
    <xf numFmtId="180" fontId="10" fillId="33" borderId="14" xfId="0" applyNumberFormat="1" applyFont="1" applyFill="1" applyBorder="1" applyAlignment="1">
      <alignment horizontal="right" wrapText="1"/>
    </xf>
    <xf numFmtId="170" fontId="10" fillId="33" borderId="14" xfId="0" applyNumberFormat="1" applyFont="1" applyFill="1" applyBorder="1" applyAlignment="1">
      <alignment horizontal="center" wrapText="1"/>
    </xf>
    <xf numFmtId="0" fontId="10" fillId="33" borderId="0" xfId="0" applyFont="1" applyFill="1" applyAlignment="1">
      <alignment horizontal="center" wrapText="1"/>
    </xf>
    <xf numFmtId="0" fontId="0" fillId="33" borderId="0" xfId="0" applyFont="1" applyFill="1" applyAlignment="1">
      <alignment horizontal="center"/>
    </xf>
    <xf numFmtId="0" fontId="10" fillId="33" borderId="0" xfId="0" applyFont="1" applyFill="1" applyAlignment="1">
      <alignment horizontal="center"/>
    </xf>
    <xf numFmtId="0" fontId="0" fillId="33" borderId="0" xfId="0" applyFill="1" applyAlignment="1">
      <alignment horizontal="center"/>
    </xf>
    <xf numFmtId="0" fontId="0" fillId="32" borderId="0" xfId="0" applyFill="1" applyAlignment="1">
      <alignment horizontal="center"/>
    </xf>
    <xf numFmtId="0" fontId="5" fillId="33" borderId="17" xfId="0" applyFont="1" applyFill="1" applyBorder="1" applyAlignment="1">
      <alignment wrapText="1"/>
    </xf>
    <xf numFmtId="0" fontId="7" fillId="33" borderId="11" xfId="0" applyFont="1" applyFill="1" applyBorder="1" applyAlignment="1">
      <alignment horizontal="center" wrapText="1"/>
    </xf>
    <xf numFmtId="0" fontId="5" fillId="33" borderId="17" xfId="0" applyFont="1" applyFill="1" applyBorder="1" applyAlignment="1">
      <alignment horizontal="center" wrapText="1"/>
    </xf>
    <xf numFmtId="0" fontId="7" fillId="33" borderId="10" xfId="0" applyFont="1" applyFill="1" applyBorder="1" applyAlignment="1">
      <alignment horizontal="center" wrapText="1"/>
    </xf>
    <xf numFmtId="49" fontId="12" fillId="32" borderId="18" xfId="0" applyNumberFormat="1" applyFont="1" applyFill="1" applyBorder="1" applyAlignment="1">
      <alignment horizontal="center"/>
    </xf>
    <xf numFmtId="49" fontId="12" fillId="32" borderId="19" xfId="0" applyNumberFormat="1" applyFont="1" applyFill="1" applyBorder="1" applyAlignment="1">
      <alignment horizontal="center"/>
    </xf>
    <xf numFmtId="49" fontId="12" fillId="32" borderId="12" xfId="0" applyNumberFormat="1" applyFont="1" applyFill="1" applyBorder="1" applyAlignment="1">
      <alignment horizontal="center"/>
    </xf>
    <xf numFmtId="49" fontId="12" fillId="32" borderId="10" xfId="0" applyNumberFormat="1" applyFont="1" applyFill="1" applyBorder="1" applyAlignment="1">
      <alignment horizontal="center"/>
    </xf>
    <xf numFmtId="49" fontId="12" fillId="32" borderId="11" xfId="0" applyNumberFormat="1" applyFont="1" applyFill="1" applyBorder="1" applyAlignment="1">
      <alignment horizontal="center"/>
    </xf>
    <xf numFmtId="49" fontId="12" fillId="32" borderId="20" xfId="0" applyNumberFormat="1" applyFont="1" applyFill="1" applyBorder="1" applyAlignment="1">
      <alignment horizontal="center"/>
    </xf>
    <xf numFmtId="49" fontId="12" fillId="32" borderId="21" xfId="0" applyNumberFormat="1" applyFont="1" applyFill="1" applyBorder="1" applyAlignment="1">
      <alignment horizontal="center"/>
    </xf>
    <xf numFmtId="0" fontId="11" fillId="32" borderId="0" xfId="0" applyFont="1" applyFill="1" applyAlignment="1">
      <alignment vertical="top" wrapText="1"/>
    </xf>
    <xf numFmtId="0" fontId="10" fillId="32" borderId="0" xfId="0" applyFont="1" applyFill="1" applyBorder="1" applyAlignment="1">
      <alignment/>
    </xf>
    <xf numFmtId="49" fontId="12" fillId="32" borderId="0" xfId="0" applyNumberFormat="1" applyFont="1" applyFill="1" applyBorder="1" applyAlignment="1">
      <alignment horizontal="center"/>
    </xf>
    <xf numFmtId="0" fontId="13" fillId="33" borderId="0" xfId="0" applyFont="1" applyFill="1" applyAlignment="1">
      <alignment wrapText="1"/>
    </xf>
    <xf numFmtId="0" fontId="10" fillId="33" borderId="10" xfId="0" applyFont="1" applyFill="1" applyBorder="1" applyAlignment="1">
      <alignment horizontal="left" wrapText="1"/>
    </xf>
    <xf numFmtId="0" fontId="10" fillId="4" borderId="10" xfId="0" applyFont="1" applyFill="1" applyBorder="1" applyAlignment="1">
      <alignment horizontal="center" vertical="top" wrapText="1"/>
    </xf>
    <xf numFmtId="49" fontId="10" fillId="33" borderId="11" xfId="0" applyNumberFormat="1" applyFont="1" applyFill="1" applyBorder="1" applyAlignment="1">
      <alignment horizontal="center" wrapText="1"/>
    </xf>
    <xf numFmtId="0" fontId="10" fillId="33" borderId="10" xfId="0" applyFont="1" applyFill="1" applyBorder="1" applyAlignment="1">
      <alignment wrapText="1"/>
    </xf>
    <xf numFmtId="49" fontId="10" fillId="33" borderId="13" xfId="0" applyNumberFormat="1" applyFont="1" applyFill="1" applyBorder="1" applyAlignment="1">
      <alignment horizontal="center" wrapText="1"/>
    </xf>
    <xf numFmtId="0" fontId="10" fillId="33" borderId="12" xfId="0" applyFont="1" applyFill="1" applyBorder="1" applyAlignment="1">
      <alignment horizontal="left" wrapText="1"/>
    </xf>
    <xf numFmtId="49" fontId="10" fillId="33" borderId="22" xfId="0" applyNumberFormat="1" applyFont="1" applyFill="1" applyBorder="1" applyAlignment="1">
      <alignment horizontal="center" wrapText="1"/>
    </xf>
    <xf numFmtId="0" fontId="10" fillId="33" borderId="11" xfId="0" applyFont="1" applyFill="1" applyBorder="1" applyAlignment="1">
      <alignment horizontal="left" wrapText="1"/>
    </xf>
    <xf numFmtId="0" fontId="4" fillId="33" borderId="0" xfId="0" applyFont="1" applyFill="1" applyAlignment="1">
      <alignment vertical="top"/>
    </xf>
    <xf numFmtId="0" fontId="4" fillId="33" borderId="0" xfId="0" applyFont="1" applyFill="1" applyAlignment="1">
      <alignment horizontal="center" vertical="top" wrapText="1"/>
    </xf>
    <xf numFmtId="0" fontId="4" fillId="32" borderId="0" xfId="0" applyFont="1" applyFill="1" applyAlignment="1">
      <alignment vertical="top"/>
    </xf>
    <xf numFmtId="0" fontId="15" fillId="33" borderId="0" xfId="0" applyFont="1" applyFill="1" applyAlignment="1">
      <alignment/>
    </xf>
    <xf numFmtId="0" fontId="15" fillId="33" borderId="0" xfId="0" applyFont="1" applyFill="1" applyAlignment="1">
      <alignment horizontal="center" wrapText="1"/>
    </xf>
    <xf numFmtId="0" fontId="15" fillId="32" borderId="0" xfId="0" applyFont="1" applyFill="1" applyAlignment="1">
      <alignment/>
    </xf>
    <xf numFmtId="170" fontId="10" fillId="33" borderId="14" xfId="0" applyNumberFormat="1" applyFont="1" applyFill="1" applyBorder="1" applyAlignment="1">
      <alignment horizontal="center"/>
    </xf>
    <xf numFmtId="170" fontId="10" fillId="33" borderId="0" xfId="0" applyNumberFormat="1" applyFont="1" applyFill="1" applyBorder="1" applyAlignment="1">
      <alignment/>
    </xf>
    <xf numFmtId="0" fontId="10" fillId="4" borderId="13" xfId="0" applyFont="1" applyFill="1" applyBorder="1" applyAlignment="1">
      <alignment horizontal="right" vertical="top" wrapText="1"/>
    </xf>
    <xf numFmtId="0" fontId="10" fillId="4" borderId="23" xfId="0" applyFont="1" applyFill="1" applyBorder="1" applyAlignment="1">
      <alignment horizontal="center" vertical="top" wrapText="1"/>
    </xf>
    <xf numFmtId="180" fontId="10" fillId="4" borderId="23" xfId="0" applyNumberFormat="1" applyFont="1" applyFill="1" applyBorder="1" applyAlignment="1">
      <alignment horizontal="left" vertical="top" wrapText="1"/>
    </xf>
    <xf numFmtId="0" fontId="10" fillId="4" borderId="23" xfId="0" applyFont="1" applyFill="1" applyBorder="1" applyAlignment="1">
      <alignment vertical="top" wrapText="1"/>
    </xf>
    <xf numFmtId="180" fontId="10" fillId="4" borderId="16" xfId="0" applyNumberFormat="1" applyFont="1" applyFill="1" applyBorder="1" applyAlignment="1">
      <alignment horizontal="left" vertical="top" wrapText="1"/>
    </xf>
    <xf numFmtId="0" fontId="14" fillId="33" borderId="0" xfId="0" applyFont="1" applyFill="1" applyAlignment="1">
      <alignment horizontal="center" wrapText="1"/>
    </xf>
    <xf numFmtId="0" fontId="0" fillId="33" borderId="0" xfId="0" applyFont="1" applyFill="1" applyBorder="1" applyAlignment="1">
      <alignment horizontal="center" wrapText="1"/>
    </xf>
    <xf numFmtId="0" fontId="0" fillId="33" borderId="0" xfId="0" applyFont="1" applyFill="1" applyBorder="1" applyAlignment="1">
      <alignment wrapText="1"/>
    </xf>
    <xf numFmtId="0" fontId="5" fillId="33" borderId="0" xfId="0" applyFont="1" applyFill="1" applyAlignment="1">
      <alignment wrapText="1"/>
    </xf>
    <xf numFmtId="0" fontId="0" fillId="32" borderId="0" xfId="0" applyFont="1" applyFill="1" applyBorder="1" applyAlignment="1">
      <alignment/>
    </xf>
    <xf numFmtId="0" fontId="0" fillId="33" borderId="0" xfId="0" applyFont="1" applyFill="1" applyBorder="1" applyAlignment="1">
      <alignment/>
    </xf>
    <xf numFmtId="183" fontId="0" fillId="32" borderId="0" xfId="0" applyNumberFormat="1" applyFont="1" applyFill="1" applyAlignment="1">
      <alignment/>
    </xf>
    <xf numFmtId="0" fontId="0" fillId="32" borderId="0" xfId="0" applyFont="1" applyFill="1" applyAlignment="1">
      <alignment/>
    </xf>
    <xf numFmtId="0" fontId="3" fillId="33" borderId="0" xfId="0" applyFont="1" applyFill="1" applyAlignment="1">
      <alignment wrapText="1"/>
    </xf>
    <xf numFmtId="0" fontId="5" fillId="33" borderId="24" xfId="0" applyFont="1" applyFill="1" applyBorder="1" applyAlignment="1">
      <alignment wrapText="1"/>
    </xf>
    <xf numFmtId="0" fontId="10" fillId="4" borderId="13" xfId="0" applyFont="1" applyFill="1" applyBorder="1" applyAlignment="1">
      <alignment horizontal="right" wrapText="1"/>
    </xf>
    <xf numFmtId="178" fontId="10" fillId="4" borderId="16" xfId="0" applyNumberFormat="1" applyFont="1" applyFill="1" applyBorder="1" applyAlignment="1">
      <alignment wrapText="1"/>
    </xf>
    <xf numFmtId="0" fontId="0" fillId="4" borderId="13" xfId="0" applyFont="1" applyFill="1" applyBorder="1" applyAlignment="1">
      <alignment wrapText="1"/>
    </xf>
    <xf numFmtId="0" fontId="0" fillId="4" borderId="14" xfId="0" applyFont="1" applyFill="1" applyBorder="1" applyAlignment="1">
      <alignment horizontal="left" wrapText="1"/>
    </xf>
    <xf numFmtId="0" fontId="0" fillId="4" borderId="14" xfId="0" applyFont="1" applyFill="1" applyBorder="1" applyAlignment="1">
      <alignment wrapText="1"/>
    </xf>
    <xf numFmtId="0" fontId="0" fillId="4" borderId="15" xfId="0" applyFont="1" applyFill="1" applyBorder="1" applyAlignment="1">
      <alignment wrapText="1"/>
    </xf>
    <xf numFmtId="0" fontId="0" fillId="33" borderId="0" xfId="0" applyFont="1" applyFill="1" applyBorder="1" applyAlignment="1">
      <alignment horizontal="center" wrapText="1"/>
    </xf>
    <xf numFmtId="0" fontId="10" fillId="33" borderId="11" xfId="0" applyFont="1" applyFill="1" applyBorder="1" applyAlignment="1">
      <alignment wrapText="1"/>
    </xf>
    <xf numFmtId="0" fontId="11" fillId="32" borderId="0" xfId="0" applyFont="1" applyFill="1" applyAlignment="1">
      <alignment/>
    </xf>
    <xf numFmtId="0" fontId="0" fillId="32" borderId="0" xfId="0" applyFont="1" applyFill="1" applyBorder="1" applyAlignment="1">
      <alignment/>
    </xf>
    <xf numFmtId="174" fontId="0" fillId="32" borderId="0" xfId="0" applyNumberFormat="1" applyFont="1" applyFill="1" applyBorder="1" applyAlignment="1">
      <alignment horizontal="left" wrapText="1"/>
    </xf>
    <xf numFmtId="174" fontId="17" fillId="32" borderId="0" xfId="0" applyNumberFormat="1" applyFont="1" applyFill="1" applyAlignment="1">
      <alignment/>
    </xf>
    <xf numFmtId="173" fontId="8" fillId="32" borderId="0" xfId="0" applyNumberFormat="1" applyFont="1" applyFill="1" applyBorder="1" applyAlignment="1">
      <alignment/>
    </xf>
    <xf numFmtId="0" fontId="6" fillId="32" borderId="0" xfId="0" applyFont="1" applyFill="1" applyBorder="1" applyAlignment="1">
      <alignment/>
    </xf>
    <xf numFmtId="3" fontId="7" fillId="32" borderId="0" xfId="0" applyNumberFormat="1" applyFont="1" applyFill="1" applyBorder="1" applyAlignment="1">
      <alignment horizontal="center"/>
    </xf>
    <xf numFmtId="0" fontId="11" fillId="32" borderId="0" xfId="0" applyFont="1" applyFill="1" applyBorder="1" applyAlignment="1">
      <alignment/>
    </xf>
    <xf numFmtId="174" fontId="10" fillId="32" borderId="0" xfId="0" applyNumberFormat="1" applyFont="1" applyFill="1" applyBorder="1" applyAlignment="1">
      <alignment horizontal="right"/>
    </xf>
    <xf numFmtId="174" fontId="10" fillId="32" borderId="0" xfId="0" applyNumberFormat="1" applyFont="1" applyFill="1" applyBorder="1" applyAlignment="1">
      <alignment/>
    </xf>
    <xf numFmtId="174" fontId="10" fillId="32" borderId="0" xfId="0" applyNumberFormat="1" applyFont="1" applyFill="1" applyBorder="1" applyAlignment="1">
      <alignment horizontal="center"/>
    </xf>
    <xf numFmtId="49" fontId="12" fillId="32" borderId="0" xfId="0" applyNumberFormat="1" applyFont="1" applyFill="1" applyBorder="1" applyAlignment="1">
      <alignment vertical="top"/>
    </xf>
    <xf numFmtId="0" fontId="17" fillId="32" borderId="0" xfId="0" applyFont="1" applyFill="1" applyAlignment="1">
      <alignment horizontal="right"/>
    </xf>
    <xf numFmtId="174" fontId="11" fillId="32" borderId="0" xfId="0" applyNumberFormat="1" applyFont="1" applyFill="1" applyBorder="1" applyAlignment="1">
      <alignment horizontal="left" wrapText="1"/>
    </xf>
    <xf numFmtId="0" fontId="19" fillId="33" borderId="0" xfId="0" applyFont="1" applyFill="1" applyAlignment="1">
      <alignment horizontal="right"/>
    </xf>
    <xf numFmtId="0" fontId="19" fillId="32" borderId="0" xfId="0" applyFont="1" applyFill="1" applyAlignment="1">
      <alignment horizontal="right"/>
    </xf>
    <xf numFmtId="0" fontId="10" fillId="33" borderId="13" xfId="0" applyFont="1" applyFill="1" applyBorder="1" applyAlignment="1">
      <alignment horizontal="center" wrapText="1"/>
    </xf>
    <xf numFmtId="0" fontId="10" fillId="33" borderId="22" xfId="0" applyFont="1" applyFill="1" applyBorder="1" applyAlignment="1">
      <alignment horizontal="center" wrapText="1"/>
    </xf>
    <xf numFmtId="0" fontId="10" fillId="33" borderId="10" xfId="0" applyFont="1" applyFill="1" applyBorder="1" applyAlignment="1">
      <alignment/>
    </xf>
    <xf numFmtId="0" fontId="10" fillId="33" borderId="10" xfId="0" applyFont="1" applyFill="1" applyBorder="1" applyAlignment="1">
      <alignment horizontal="center" vertical="top" wrapText="1"/>
    </xf>
    <xf numFmtId="0" fontId="10" fillId="32" borderId="0" xfId="0" applyFont="1" applyFill="1" applyBorder="1" applyAlignment="1">
      <alignment/>
    </xf>
    <xf numFmtId="0" fontId="10" fillId="33" borderId="24" xfId="0" applyFont="1" applyFill="1" applyBorder="1" applyAlignment="1">
      <alignment horizontal="center" vertical="top" wrapText="1"/>
    </xf>
    <xf numFmtId="0" fontId="10" fillId="32" borderId="0" xfId="0" applyFont="1" applyFill="1" applyAlignment="1">
      <alignment/>
    </xf>
    <xf numFmtId="0" fontId="10" fillId="33" borderId="10" xfId="0" applyFont="1" applyFill="1" applyBorder="1" applyAlignment="1">
      <alignment wrapText="1"/>
    </xf>
    <xf numFmtId="169" fontId="10" fillId="33" borderId="10" xfId="0" applyNumberFormat="1" applyFont="1" applyFill="1" applyBorder="1" applyAlignment="1">
      <alignment horizontal="center" vertical="top" wrapText="1"/>
    </xf>
    <xf numFmtId="184" fontId="10" fillId="33" borderId="24" xfId="0" applyNumberFormat="1" applyFont="1" applyFill="1" applyBorder="1" applyAlignment="1">
      <alignment horizontal="center" vertical="top" wrapText="1"/>
    </xf>
    <xf numFmtId="184" fontId="10" fillId="33" borderId="10" xfId="0" applyNumberFormat="1" applyFont="1" applyFill="1" applyBorder="1" applyAlignment="1">
      <alignment horizontal="center" vertical="top" wrapText="1"/>
    </xf>
    <xf numFmtId="0" fontId="10" fillId="33" borderId="24" xfId="0" applyNumberFormat="1" applyFont="1" applyFill="1" applyBorder="1" applyAlignment="1">
      <alignment horizontal="center" vertical="top" wrapText="1"/>
    </xf>
    <xf numFmtId="0" fontId="10" fillId="33" borderId="10" xfId="0" applyFont="1" applyFill="1" applyBorder="1" applyAlignment="1">
      <alignment vertical="top"/>
    </xf>
    <xf numFmtId="0" fontId="0" fillId="33" borderId="0" xfId="0" applyFont="1" applyFill="1" applyBorder="1" applyAlignment="1">
      <alignment horizontal="left" wrapText="1"/>
    </xf>
    <xf numFmtId="3" fontId="0" fillId="33" borderId="0" xfId="0" applyNumberFormat="1" applyFont="1" applyFill="1" applyBorder="1" applyAlignment="1">
      <alignment horizontal="center" wrapText="1"/>
    </xf>
    <xf numFmtId="0" fontId="26" fillId="33" borderId="0" xfId="0" applyFont="1" applyFill="1" applyAlignment="1">
      <alignment/>
    </xf>
    <xf numFmtId="0" fontId="26" fillId="33" borderId="0" xfId="0" applyFont="1" applyFill="1" applyBorder="1" applyAlignment="1">
      <alignment wrapText="1"/>
    </xf>
    <xf numFmtId="0" fontId="26" fillId="32" borderId="0" xfId="0" applyFont="1" applyFill="1" applyAlignment="1">
      <alignment/>
    </xf>
    <xf numFmtId="183" fontId="10" fillId="33" borderId="11" xfId="0" applyNumberFormat="1" applyFont="1" applyFill="1" applyBorder="1" applyAlignment="1">
      <alignment wrapText="1"/>
    </xf>
    <xf numFmtId="0" fontId="4" fillId="32" borderId="0" xfId="0" applyFont="1" applyFill="1" applyBorder="1" applyAlignment="1">
      <alignment vertical="top"/>
    </xf>
    <xf numFmtId="0" fontId="15" fillId="32" borderId="0" xfId="0" applyFont="1" applyFill="1" applyBorder="1" applyAlignment="1">
      <alignment/>
    </xf>
    <xf numFmtId="0" fontId="10" fillId="33" borderId="0" xfId="0" applyFont="1" applyFill="1" applyAlignment="1">
      <alignment horizontal="left" vertical="top" wrapText="1"/>
    </xf>
    <xf numFmtId="49" fontId="12" fillId="32" borderId="25" xfId="0" applyNumberFormat="1" applyFont="1" applyFill="1" applyBorder="1" applyAlignment="1">
      <alignment horizontal="center"/>
    </xf>
    <xf numFmtId="49" fontId="12" fillId="32" borderId="26" xfId="0" applyNumberFormat="1" applyFont="1" applyFill="1" applyBorder="1" applyAlignment="1">
      <alignment horizontal="center"/>
    </xf>
    <xf numFmtId="2" fontId="0" fillId="34" borderId="27" xfId="53" applyNumberFormat="1" applyFont="1" applyFill="1" applyBorder="1" applyAlignment="1" applyProtection="1">
      <alignment horizontal="left" wrapText="1"/>
      <protection locked="0"/>
    </xf>
    <xf numFmtId="2" fontId="0" fillId="34" borderId="17" xfId="53" applyNumberFormat="1" applyFont="1" applyFill="1" applyBorder="1" applyAlignment="1" applyProtection="1">
      <alignment horizontal="left" wrapText="1"/>
      <protection locked="0"/>
    </xf>
    <xf numFmtId="2" fontId="0" fillId="34" borderId="24" xfId="53" applyNumberFormat="1" applyFont="1" applyFill="1" applyBorder="1" applyAlignment="1" applyProtection="1">
      <alignment horizontal="left" wrapText="1"/>
      <protection locked="0"/>
    </xf>
    <xf numFmtId="190" fontId="10" fillId="4" borderId="22" xfId="0" applyNumberFormat="1" applyFont="1" applyFill="1" applyBorder="1" applyAlignment="1">
      <alignment horizontal="center" wrapText="1"/>
    </xf>
    <xf numFmtId="190" fontId="10" fillId="4" borderId="14" xfId="0" applyNumberFormat="1" applyFont="1" applyFill="1" applyBorder="1" applyAlignment="1">
      <alignment horizontal="center" wrapText="1"/>
    </xf>
    <xf numFmtId="190" fontId="10" fillId="4" borderId="15" xfId="0" applyNumberFormat="1" applyFont="1" applyFill="1" applyBorder="1" applyAlignment="1">
      <alignment horizontal="center" wrapText="1"/>
    </xf>
    <xf numFmtId="174" fontId="0" fillId="34" borderId="27" xfId="0" applyNumberFormat="1" applyFont="1" applyFill="1" applyBorder="1" applyAlignment="1">
      <alignment horizontal="right" wrapText="1"/>
    </xf>
    <xf numFmtId="174" fontId="0" fillId="34" borderId="17" xfId="0" applyNumberFormat="1" applyFont="1" applyFill="1" applyBorder="1" applyAlignment="1">
      <alignment horizontal="right" wrapText="1"/>
    </xf>
    <xf numFmtId="174" fontId="0" fillId="34" borderId="24" xfId="0" applyNumberFormat="1" applyFont="1" applyFill="1" applyBorder="1" applyAlignment="1">
      <alignment horizontal="right" wrapText="1"/>
    </xf>
    <xf numFmtId="174" fontId="0" fillId="34" borderId="27" xfId="53" applyNumberFormat="1" applyFont="1" applyFill="1" applyBorder="1" applyAlignment="1" applyProtection="1">
      <alignment horizontal="right" wrapText="1"/>
      <protection locked="0"/>
    </xf>
    <xf numFmtId="174" fontId="0" fillId="34" borderId="17" xfId="53" applyNumberFormat="1" applyFont="1" applyFill="1" applyBorder="1" applyAlignment="1" applyProtection="1">
      <alignment horizontal="right" wrapText="1"/>
      <protection locked="0"/>
    </xf>
    <xf numFmtId="174" fontId="0" fillId="34" borderId="24" xfId="53" applyNumberFormat="1" applyFont="1" applyFill="1" applyBorder="1" applyAlignment="1" applyProtection="1">
      <alignment horizontal="right" wrapText="1"/>
      <protection locked="0"/>
    </xf>
    <xf numFmtId="0" fontId="0" fillId="33" borderId="27" xfId="0" applyFont="1" applyFill="1" applyBorder="1" applyAlignment="1">
      <alignment horizontal="left" wrapText="1"/>
    </xf>
    <xf numFmtId="0" fontId="0" fillId="33" borderId="17" xfId="0" applyFont="1" applyFill="1" applyBorder="1" applyAlignment="1">
      <alignment horizontal="left" wrapText="1"/>
    </xf>
    <xf numFmtId="0" fontId="0" fillId="33" borderId="24" xfId="0" applyFont="1" applyFill="1" applyBorder="1" applyAlignment="1">
      <alignment horizontal="left" wrapText="1"/>
    </xf>
    <xf numFmtId="0" fontId="0" fillId="35" borderId="14" xfId="0" applyFont="1" applyFill="1" applyBorder="1" applyAlignment="1">
      <alignment horizontal="center" wrapText="1"/>
    </xf>
    <xf numFmtId="0" fontId="0" fillId="35" borderId="14" xfId="0" applyFont="1" applyFill="1" applyBorder="1" applyAlignment="1">
      <alignment horizontal="center" wrapText="1"/>
    </xf>
    <xf numFmtId="0" fontId="7" fillId="33" borderId="10" xfId="0" applyFont="1" applyFill="1" applyBorder="1" applyAlignment="1">
      <alignment horizontal="left" wrapText="1"/>
    </xf>
    <xf numFmtId="174" fontId="7" fillId="33" borderId="10" xfId="0" applyNumberFormat="1" applyFont="1" applyFill="1" applyBorder="1" applyAlignment="1">
      <alignment horizontal="right" wrapText="1"/>
    </xf>
    <xf numFmtId="174" fontId="7" fillId="33" borderId="10" xfId="53" applyNumberFormat="1" applyFont="1" applyFill="1" applyBorder="1" applyAlignment="1">
      <alignment horizontal="right" wrapText="1"/>
      <protection/>
    </xf>
    <xf numFmtId="0" fontId="0" fillId="33" borderId="14" xfId="0" applyFont="1" applyFill="1" applyBorder="1" applyAlignment="1">
      <alignment horizontal="center" wrapText="1"/>
    </xf>
    <xf numFmtId="170" fontId="0" fillId="35" borderId="14" xfId="0" applyNumberFormat="1" applyFont="1" applyFill="1" applyBorder="1" applyAlignment="1">
      <alignment horizontal="center"/>
    </xf>
    <xf numFmtId="170" fontId="0" fillId="35" borderId="14" xfId="0" applyNumberFormat="1" applyFont="1" applyFill="1" applyBorder="1" applyAlignment="1">
      <alignment horizontal="center"/>
    </xf>
    <xf numFmtId="0" fontId="0" fillId="33" borderId="0" xfId="0" applyFont="1" applyFill="1" applyAlignment="1">
      <alignment horizontal="left" wrapText="1"/>
    </xf>
    <xf numFmtId="0" fontId="4" fillId="33" borderId="0" xfId="0" applyFont="1" applyFill="1" applyAlignment="1">
      <alignment horizontal="center" vertical="top" wrapText="1"/>
    </xf>
    <xf numFmtId="0" fontId="0" fillId="33" borderId="13" xfId="0" applyFont="1" applyFill="1" applyBorder="1" applyAlignment="1">
      <alignment horizontal="left" wrapText="1"/>
    </xf>
    <xf numFmtId="0" fontId="0" fillId="33" borderId="23" xfId="0" applyFont="1" applyFill="1" applyBorder="1" applyAlignment="1">
      <alignment horizontal="left" wrapText="1"/>
    </xf>
    <xf numFmtId="174" fontId="0" fillId="33" borderId="23" xfId="0" applyNumberFormat="1" applyFont="1" applyFill="1" applyBorder="1" applyAlignment="1">
      <alignment horizontal="right" wrapText="1"/>
    </xf>
    <xf numFmtId="174" fontId="0" fillId="33" borderId="13" xfId="53" applyNumberFormat="1" applyFont="1" applyFill="1" applyBorder="1" applyAlignment="1">
      <alignment horizontal="right" wrapText="1"/>
      <protection/>
    </xf>
    <xf numFmtId="174" fontId="0" fillId="33" borderId="23" xfId="53" applyNumberFormat="1" applyFont="1" applyFill="1" applyBorder="1" applyAlignment="1">
      <alignment horizontal="right" wrapText="1"/>
      <protection/>
    </xf>
    <xf numFmtId="174" fontId="0" fillId="33" borderId="16" xfId="53" applyNumberFormat="1" applyFont="1" applyFill="1" applyBorder="1" applyAlignment="1">
      <alignment horizontal="right" wrapText="1"/>
      <protection/>
    </xf>
    <xf numFmtId="0" fontId="0" fillId="33" borderId="22" xfId="0" applyFont="1" applyFill="1" applyBorder="1" applyAlignment="1">
      <alignment horizontal="left" wrapText="1"/>
    </xf>
    <xf numFmtId="0" fontId="0" fillId="33" borderId="14" xfId="0" applyFont="1" applyFill="1" applyBorder="1" applyAlignment="1">
      <alignment horizontal="left" wrapText="1"/>
    </xf>
    <xf numFmtId="174" fontId="0" fillId="34" borderId="14" xfId="0" applyNumberFormat="1" applyFont="1" applyFill="1" applyBorder="1" applyAlignment="1">
      <alignment horizontal="right" wrapText="1"/>
    </xf>
    <xf numFmtId="174" fontId="0" fillId="33" borderId="27" xfId="0" applyNumberFormat="1" applyFont="1" applyFill="1" applyBorder="1" applyAlignment="1">
      <alignment horizontal="right" wrapText="1"/>
    </xf>
    <xf numFmtId="174" fontId="0" fillId="33" borderId="17" xfId="0" applyNumberFormat="1" applyFont="1" applyFill="1" applyBorder="1" applyAlignment="1">
      <alignment horizontal="right" wrapText="1"/>
    </xf>
    <xf numFmtId="174" fontId="0" fillId="33" borderId="24" xfId="0" applyNumberFormat="1" applyFont="1" applyFill="1" applyBorder="1" applyAlignment="1">
      <alignment horizontal="right" wrapText="1"/>
    </xf>
    <xf numFmtId="174" fontId="0" fillId="33" borderId="27" xfId="53" applyNumberFormat="1" applyFont="1" applyFill="1" applyBorder="1" applyAlignment="1">
      <alignment horizontal="right" wrapText="1"/>
      <protection/>
    </xf>
    <xf numFmtId="174" fontId="0" fillId="33" borderId="17" xfId="53" applyNumberFormat="1" applyFont="1" applyFill="1" applyBorder="1" applyAlignment="1">
      <alignment horizontal="right" wrapText="1"/>
      <protection/>
    </xf>
    <xf numFmtId="174" fontId="0" fillId="33" borderId="24" xfId="53" applyNumberFormat="1" applyFont="1" applyFill="1" applyBorder="1" applyAlignment="1">
      <alignment horizontal="right" wrapText="1"/>
      <protection/>
    </xf>
    <xf numFmtId="0" fontId="5" fillId="33" borderId="27" xfId="0" applyFont="1" applyFill="1" applyBorder="1" applyAlignment="1">
      <alignment horizontal="left" wrapText="1"/>
    </xf>
    <xf numFmtId="0" fontId="5" fillId="33" borderId="17" xfId="0" applyFont="1" applyFill="1" applyBorder="1" applyAlignment="1">
      <alignment horizontal="left" wrapText="1"/>
    </xf>
    <xf numFmtId="174" fontId="5" fillId="33" borderId="17" xfId="0" applyNumberFormat="1" applyFont="1" applyFill="1" applyBorder="1" applyAlignment="1">
      <alignment horizontal="right" wrapText="1"/>
    </xf>
    <xf numFmtId="174" fontId="5" fillId="33" borderId="17" xfId="53" applyNumberFormat="1" applyFont="1" applyFill="1" applyBorder="1" applyAlignment="1">
      <alignment horizontal="right" wrapText="1"/>
      <protection/>
    </xf>
    <xf numFmtId="174" fontId="5" fillId="33" borderId="24" xfId="53" applyNumberFormat="1" applyFont="1" applyFill="1" applyBorder="1" applyAlignment="1">
      <alignment horizontal="right" wrapText="1"/>
      <protection/>
    </xf>
    <xf numFmtId="174" fontId="0" fillId="34" borderId="22" xfId="53" applyNumberFormat="1" applyFont="1" applyFill="1" applyBorder="1" applyAlignment="1" applyProtection="1">
      <alignment horizontal="right" wrapText="1"/>
      <protection locked="0"/>
    </xf>
    <xf numFmtId="174" fontId="0" fillId="34" borderId="14" xfId="53" applyNumberFormat="1" applyFont="1" applyFill="1" applyBorder="1" applyAlignment="1" applyProtection="1">
      <alignment horizontal="right" wrapText="1"/>
      <protection locked="0"/>
    </xf>
    <xf numFmtId="174" fontId="0" fillId="34" borderId="15" xfId="53" applyNumberFormat="1" applyFont="1" applyFill="1" applyBorder="1" applyAlignment="1" applyProtection="1">
      <alignment horizontal="right" wrapText="1"/>
      <protection locked="0"/>
    </xf>
    <xf numFmtId="0" fontId="7" fillId="33" borderId="27" xfId="0" applyFont="1" applyFill="1" applyBorder="1" applyAlignment="1">
      <alignment horizontal="left" wrapText="1"/>
    </xf>
    <xf numFmtId="0" fontId="7" fillId="33" borderId="17" xfId="0" applyFont="1" applyFill="1" applyBorder="1" applyAlignment="1">
      <alignment horizontal="left" wrapText="1"/>
    </xf>
    <xf numFmtId="0" fontId="7" fillId="33" borderId="24" xfId="0" applyFont="1" applyFill="1" applyBorder="1" applyAlignment="1">
      <alignment horizontal="left" wrapText="1"/>
    </xf>
    <xf numFmtId="174" fontId="7" fillId="33" borderId="27" xfId="0" applyNumberFormat="1" applyFont="1" applyFill="1" applyBorder="1" applyAlignment="1">
      <alignment horizontal="right" wrapText="1"/>
    </xf>
    <xf numFmtId="174" fontId="7" fillId="33" borderId="17" xfId="0" applyNumberFormat="1" applyFont="1" applyFill="1" applyBorder="1" applyAlignment="1">
      <alignment horizontal="right" wrapText="1"/>
    </xf>
    <xf numFmtId="174" fontId="7" fillId="33" borderId="24" xfId="0" applyNumberFormat="1" applyFont="1" applyFill="1" applyBorder="1" applyAlignment="1">
      <alignment horizontal="right" wrapText="1"/>
    </xf>
    <xf numFmtId="174" fontId="7" fillId="33" borderId="27" xfId="53" applyNumberFormat="1" applyFont="1" applyFill="1" applyBorder="1" applyAlignment="1">
      <alignment horizontal="right" wrapText="1"/>
      <protection/>
    </xf>
    <xf numFmtId="174" fontId="7" fillId="33" borderId="17" xfId="53" applyNumberFormat="1" applyFont="1" applyFill="1" applyBorder="1" applyAlignment="1">
      <alignment horizontal="right" wrapText="1"/>
      <protection/>
    </xf>
    <xf numFmtId="174" fontId="7" fillId="33" borderId="24" xfId="53" applyNumberFormat="1" applyFont="1" applyFill="1" applyBorder="1" applyAlignment="1">
      <alignment horizontal="right" wrapText="1"/>
      <protection/>
    </xf>
    <xf numFmtId="190" fontId="0" fillId="4" borderId="22" xfId="0" applyNumberFormat="1" applyFont="1" applyFill="1" applyBorder="1" applyAlignment="1">
      <alignment horizontal="center" vertical="top" wrapText="1"/>
    </xf>
    <xf numFmtId="190" fontId="0" fillId="4" borderId="14" xfId="0" applyNumberFormat="1" applyFont="1" applyFill="1" applyBorder="1" applyAlignment="1">
      <alignment horizontal="center" vertical="top" wrapText="1"/>
    </xf>
    <xf numFmtId="190" fontId="0" fillId="4" borderId="15" xfId="0" applyNumberFormat="1" applyFont="1" applyFill="1" applyBorder="1" applyAlignment="1">
      <alignment horizontal="center" vertical="top" wrapText="1"/>
    </xf>
    <xf numFmtId="0" fontId="0" fillId="33" borderId="15" xfId="0" applyFont="1" applyFill="1" applyBorder="1" applyAlignment="1">
      <alignment horizontal="left" wrapText="1"/>
    </xf>
    <xf numFmtId="174" fontId="0" fillId="34" borderId="22" xfId="0" applyNumberFormat="1" applyFont="1" applyFill="1" applyBorder="1" applyAlignment="1">
      <alignment horizontal="right" wrapText="1"/>
    </xf>
    <xf numFmtId="174" fontId="0" fillId="34" borderId="15" xfId="0" applyNumberFormat="1" applyFont="1" applyFill="1" applyBorder="1" applyAlignment="1">
      <alignment horizontal="right" wrapText="1"/>
    </xf>
    <xf numFmtId="182" fontId="0" fillId="34" borderId="27" xfId="0" applyNumberFormat="1" applyFont="1" applyFill="1" applyBorder="1" applyAlignment="1">
      <alignment horizontal="right" wrapText="1"/>
    </xf>
    <xf numFmtId="182" fontId="0" fillId="34" borderId="17" xfId="0" applyNumberFormat="1" applyFont="1" applyFill="1" applyBorder="1" applyAlignment="1">
      <alignment horizontal="right" wrapText="1"/>
    </xf>
    <xf numFmtId="182" fontId="0" fillId="34" borderId="24" xfId="0" applyNumberFormat="1" applyFont="1" applyFill="1" applyBorder="1" applyAlignment="1">
      <alignment horizontal="right" wrapText="1"/>
    </xf>
    <xf numFmtId="0" fontId="0" fillId="4" borderId="13" xfId="43" applyNumberFormat="1" applyFont="1" applyFill="1" applyBorder="1" applyAlignment="1">
      <alignment horizontal="center" vertical="top" wrapText="1"/>
    </xf>
    <xf numFmtId="0" fontId="0" fillId="4" borderId="23" xfId="43" applyNumberFormat="1" applyFont="1" applyFill="1" applyBorder="1" applyAlignment="1">
      <alignment horizontal="center" vertical="top" wrapText="1"/>
    </xf>
    <xf numFmtId="0" fontId="0" fillId="4" borderId="16" xfId="43" applyNumberFormat="1" applyFont="1" applyFill="1" applyBorder="1" applyAlignment="1">
      <alignment horizontal="center" vertical="top" wrapText="1"/>
    </xf>
    <xf numFmtId="0" fontId="0" fillId="4" borderId="22" xfId="43" applyNumberFormat="1" applyFont="1" applyFill="1" applyBorder="1" applyAlignment="1">
      <alignment horizontal="center" vertical="top" wrapText="1"/>
    </xf>
    <xf numFmtId="0" fontId="0" fillId="4" borderId="14" xfId="43" applyNumberFormat="1" applyFont="1" applyFill="1" applyBorder="1" applyAlignment="1">
      <alignment horizontal="center" vertical="top" wrapText="1"/>
    </xf>
    <xf numFmtId="0" fontId="0" fillId="4" borderId="15" xfId="43" applyNumberFormat="1" applyFont="1" applyFill="1" applyBorder="1" applyAlignment="1">
      <alignment horizontal="center" vertical="top" wrapText="1"/>
    </xf>
    <xf numFmtId="0" fontId="0" fillId="4" borderId="11" xfId="0" applyFont="1" applyFill="1" applyBorder="1" applyAlignment="1">
      <alignment horizontal="center" vertical="top" wrapText="1"/>
    </xf>
    <xf numFmtId="0" fontId="0" fillId="4" borderId="12" xfId="0" applyFont="1" applyFill="1" applyBorder="1" applyAlignment="1">
      <alignment horizontal="center" vertical="top" wrapText="1"/>
    </xf>
    <xf numFmtId="0" fontId="0" fillId="4" borderId="13" xfId="0" applyFont="1" applyFill="1" applyBorder="1" applyAlignment="1">
      <alignment horizontal="center" wrapText="1"/>
    </xf>
    <xf numFmtId="0" fontId="0" fillId="4" borderId="23" xfId="0" applyFont="1" applyFill="1" applyBorder="1" applyAlignment="1">
      <alignment horizontal="center" wrapText="1"/>
    </xf>
    <xf numFmtId="0" fontId="0" fillId="4" borderId="16" xfId="0" applyFont="1" applyFill="1" applyBorder="1" applyAlignment="1">
      <alignment horizontal="center" wrapText="1"/>
    </xf>
    <xf numFmtId="178" fontId="0" fillId="4" borderId="17" xfId="0" applyNumberFormat="1" applyFont="1" applyFill="1" applyBorder="1" applyAlignment="1">
      <alignment horizontal="center" vertical="top" wrapText="1"/>
    </xf>
    <xf numFmtId="0" fontId="0" fillId="33" borderId="27" xfId="0" applyFont="1" applyFill="1" applyBorder="1" applyAlignment="1">
      <alignment horizontal="left" wrapText="1"/>
    </xf>
    <xf numFmtId="0" fontId="5" fillId="33" borderId="17" xfId="0" applyFont="1" applyFill="1" applyBorder="1" applyAlignment="1">
      <alignment horizontal="center" wrapText="1"/>
    </xf>
    <xf numFmtId="0" fontId="5" fillId="33" borderId="24" xfId="0" applyFont="1" applyFill="1" applyBorder="1" applyAlignment="1">
      <alignment horizontal="center" wrapText="1"/>
    </xf>
    <xf numFmtId="0" fontId="0" fillId="4" borderId="22" xfId="0" applyFont="1" applyFill="1" applyBorder="1" applyAlignment="1">
      <alignment horizontal="right" vertical="top" wrapText="1"/>
    </xf>
    <xf numFmtId="0" fontId="0" fillId="4" borderId="14" xfId="0" applyFont="1" applyFill="1" applyBorder="1" applyAlignment="1">
      <alignment horizontal="right" vertical="top" wrapText="1"/>
    </xf>
    <xf numFmtId="170" fontId="10" fillId="4" borderId="23" xfId="0" applyNumberFormat="1" applyFont="1" applyFill="1" applyBorder="1" applyAlignment="1">
      <alignment horizontal="left" wrapText="1"/>
    </xf>
    <xf numFmtId="170" fontId="10" fillId="4" borderId="16" xfId="0" applyNumberFormat="1" applyFont="1" applyFill="1" applyBorder="1" applyAlignment="1">
      <alignment horizontal="left" wrapText="1"/>
    </xf>
    <xf numFmtId="0" fontId="26" fillId="33" borderId="14" xfId="0" applyFont="1" applyFill="1" applyBorder="1" applyAlignment="1">
      <alignment wrapText="1"/>
    </xf>
    <xf numFmtId="174" fontId="0" fillId="33" borderId="22" xfId="0" applyNumberFormat="1" applyFont="1" applyFill="1" applyBorder="1" applyAlignment="1">
      <alignment horizontal="right" wrapText="1"/>
    </xf>
    <xf numFmtId="174" fontId="0" fillId="33" borderId="14" xfId="0" applyNumberFormat="1" applyFont="1" applyFill="1" applyBorder="1" applyAlignment="1">
      <alignment horizontal="right" wrapText="1"/>
    </xf>
    <xf numFmtId="174" fontId="0" fillId="33" borderId="15" xfId="0" applyNumberFormat="1" applyFont="1" applyFill="1" applyBorder="1" applyAlignment="1">
      <alignment horizontal="right" wrapText="1"/>
    </xf>
    <xf numFmtId="174" fontId="0" fillId="33" borderId="22" xfId="53" applyNumberFormat="1" applyFont="1" applyFill="1" applyBorder="1" applyAlignment="1">
      <alignment horizontal="right" wrapText="1"/>
      <protection/>
    </xf>
    <xf numFmtId="174" fontId="0" fillId="33" borderId="14" xfId="53" applyNumberFormat="1" applyFont="1" applyFill="1" applyBorder="1" applyAlignment="1">
      <alignment horizontal="right" wrapText="1"/>
      <protection/>
    </xf>
    <xf numFmtId="174" fontId="0" fillId="33" borderId="15" xfId="53" applyNumberFormat="1" applyFont="1" applyFill="1" applyBorder="1" applyAlignment="1">
      <alignment horizontal="right" wrapText="1"/>
      <protection/>
    </xf>
    <xf numFmtId="174" fontId="0" fillId="34" borderId="14" xfId="0" applyNumberFormat="1" applyFill="1" applyBorder="1" applyAlignment="1">
      <alignment horizontal="right" wrapText="1"/>
    </xf>
    <xf numFmtId="0" fontId="7" fillId="33" borderId="13" xfId="0" applyFont="1" applyFill="1" applyBorder="1" applyAlignment="1">
      <alignment horizontal="left" wrapText="1"/>
    </xf>
    <xf numFmtId="0" fontId="7" fillId="33" borderId="23" xfId="0" applyFont="1" applyFill="1" applyBorder="1" applyAlignment="1">
      <alignment horizontal="left" wrapText="1"/>
    </xf>
    <xf numFmtId="0" fontId="7" fillId="33" borderId="16" xfId="0" applyFont="1" applyFill="1" applyBorder="1" applyAlignment="1">
      <alignment horizontal="left" wrapText="1"/>
    </xf>
    <xf numFmtId="174" fontId="7" fillId="33" borderId="13" xfId="0" applyNumberFormat="1" applyFont="1" applyFill="1" applyBorder="1" applyAlignment="1">
      <alignment horizontal="right" wrapText="1"/>
    </xf>
    <xf numFmtId="174" fontId="7" fillId="33" borderId="23" xfId="0" applyNumberFormat="1" applyFont="1" applyFill="1" applyBorder="1" applyAlignment="1">
      <alignment horizontal="right" wrapText="1"/>
    </xf>
    <xf numFmtId="174" fontId="7" fillId="33" borderId="16" xfId="0" applyNumberFormat="1" applyFont="1" applyFill="1" applyBorder="1" applyAlignment="1">
      <alignment horizontal="right" wrapText="1"/>
    </xf>
    <xf numFmtId="174" fontId="7" fillId="33" borderId="13" xfId="53" applyNumberFormat="1" applyFont="1" applyFill="1" applyBorder="1" applyAlignment="1">
      <alignment horizontal="right" wrapText="1"/>
      <protection/>
    </xf>
    <xf numFmtId="174" fontId="7" fillId="33" borderId="23" xfId="53" applyNumberFormat="1" applyFont="1" applyFill="1" applyBorder="1" applyAlignment="1">
      <alignment horizontal="right" wrapText="1"/>
      <protection/>
    </xf>
    <xf numFmtId="174" fontId="7" fillId="33" borderId="16" xfId="53" applyNumberFormat="1" applyFont="1" applyFill="1" applyBorder="1" applyAlignment="1">
      <alignment horizontal="right" wrapText="1"/>
      <protection/>
    </xf>
    <xf numFmtId="0" fontId="0" fillId="33" borderId="16" xfId="0" applyFont="1" applyFill="1" applyBorder="1" applyAlignment="1">
      <alignment horizontal="left" wrapText="1"/>
    </xf>
    <xf numFmtId="174" fontId="0" fillId="33" borderId="13" xfId="0" applyNumberFormat="1" applyFont="1" applyFill="1" applyBorder="1" applyAlignment="1">
      <alignment horizontal="right" wrapText="1"/>
    </xf>
    <xf numFmtId="14" fontId="0" fillId="36" borderId="0" xfId="0" applyNumberFormat="1" applyFont="1" applyFill="1" applyAlignment="1">
      <alignment horizontal="center"/>
    </xf>
    <xf numFmtId="14" fontId="0" fillId="4" borderId="0" xfId="0" applyNumberFormat="1" applyFont="1" applyFill="1" applyAlignment="1">
      <alignment horizontal="center"/>
    </xf>
    <xf numFmtId="0" fontId="3" fillId="33" borderId="0" xfId="0" applyFont="1" applyFill="1" applyAlignment="1">
      <alignment horizontal="center" wrapText="1"/>
    </xf>
    <xf numFmtId="172" fontId="5" fillId="33" borderId="17" xfId="0" applyNumberFormat="1" applyFont="1" applyFill="1" applyBorder="1" applyAlignment="1">
      <alignment horizontal="center" wrapText="1"/>
    </xf>
    <xf numFmtId="172" fontId="5" fillId="33" borderId="24" xfId="0" applyNumberFormat="1" applyFont="1" applyFill="1" applyBorder="1" applyAlignment="1">
      <alignment horizontal="center" wrapText="1"/>
    </xf>
    <xf numFmtId="14" fontId="0" fillId="34" borderId="27" xfId="0" applyNumberFormat="1" applyFont="1" applyFill="1" applyBorder="1" applyAlignment="1">
      <alignment horizontal="center" wrapText="1"/>
    </xf>
    <xf numFmtId="14" fontId="0" fillId="34" borderId="17" xfId="0" applyNumberFormat="1" applyFont="1" applyFill="1" applyBorder="1" applyAlignment="1">
      <alignment horizontal="center" wrapText="1"/>
    </xf>
    <xf numFmtId="14" fontId="0" fillId="34" borderId="24" xfId="0" applyNumberFormat="1" applyFont="1" applyFill="1" applyBorder="1" applyAlignment="1">
      <alignment horizontal="center" wrapText="1"/>
    </xf>
    <xf numFmtId="0" fontId="9" fillId="32" borderId="0" xfId="0" applyFont="1" applyFill="1" applyAlignment="1">
      <alignment horizontal="left" wrapText="1"/>
    </xf>
    <xf numFmtId="0" fontId="5" fillId="32" borderId="0" xfId="0" applyFont="1" applyFill="1" applyAlignment="1">
      <alignment horizontal="left"/>
    </xf>
    <xf numFmtId="1" fontId="21" fillId="32" borderId="0" xfId="0" applyNumberFormat="1" applyFont="1" applyFill="1" applyAlignment="1">
      <alignment horizontal="left" vertical="top" wrapText="1"/>
    </xf>
    <xf numFmtId="0" fontId="0" fillId="33" borderId="14" xfId="0" applyFont="1" applyFill="1" applyBorder="1" applyAlignment="1">
      <alignment wrapText="1"/>
    </xf>
    <xf numFmtId="0" fontId="0" fillId="33" borderId="0" xfId="0" applyFont="1" applyFill="1" applyBorder="1" applyAlignment="1">
      <alignment wrapText="1"/>
    </xf>
    <xf numFmtId="178" fontId="10" fillId="4" borderId="17" xfId="0" applyNumberFormat="1" applyFont="1" applyFill="1" applyBorder="1" applyAlignment="1">
      <alignment horizontal="center" wrapText="1"/>
    </xf>
    <xf numFmtId="0" fontId="0" fillId="4" borderId="22" xfId="0" applyFont="1" applyFill="1" applyBorder="1" applyAlignment="1">
      <alignment horizontal="right" wrapText="1"/>
    </xf>
    <xf numFmtId="0" fontId="0" fillId="4" borderId="14" xfId="0" applyFont="1" applyFill="1" applyBorder="1" applyAlignment="1">
      <alignment horizontal="right" wrapText="1"/>
    </xf>
    <xf numFmtId="168" fontId="0" fillId="33" borderId="14" xfId="0" applyNumberFormat="1" applyFont="1" applyFill="1" applyBorder="1" applyAlignment="1">
      <alignment horizontal="center" wrapText="1"/>
    </xf>
    <xf numFmtId="0" fontId="19" fillId="33" borderId="0" xfId="0" applyFont="1" applyFill="1" applyAlignment="1">
      <alignment horizontal="right" vertical="top" wrapText="1"/>
    </xf>
    <xf numFmtId="0" fontId="0" fillId="33" borderId="0" xfId="0" applyFont="1" applyFill="1" applyAlignment="1">
      <alignment horizontal="right"/>
    </xf>
    <xf numFmtId="0" fontId="10" fillId="33" borderId="27" xfId="0" applyFont="1" applyFill="1" applyBorder="1" applyAlignment="1">
      <alignment horizontal="left" wrapText="1"/>
    </xf>
    <xf numFmtId="0" fontId="10" fillId="33" borderId="17" xfId="0" applyFont="1" applyFill="1" applyBorder="1" applyAlignment="1">
      <alignment horizontal="left" wrapText="1"/>
    </xf>
    <xf numFmtId="0" fontId="10" fillId="33" borderId="24" xfId="0" applyFont="1" applyFill="1" applyBorder="1" applyAlignment="1">
      <alignment horizontal="left" wrapText="1"/>
    </xf>
    <xf numFmtId="0" fontId="10" fillId="33" borderId="0" xfId="0" applyFont="1" applyFill="1" applyAlignment="1">
      <alignment vertical="top" wrapText="1"/>
    </xf>
    <xf numFmtId="174" fontId="10" fillId="33" borderId="27" xfId="0" applyNumberFormat="1" applyFont="1" applyFill="1" applyBorder="1" applyAlignment="1">
      <alignment horizontal="right" wrapText="1"/>
    </xf>
    <xf numFmtId="174" fontId="10" fillId="33" borderId="17" xfId="0" applyNumberFormat="1" applyFont="1" applyFill="1" applyBorder="1" applyAlignment="1">
      <alignment horizontal="right" wrapText="1"/>
    </xf>
    <xf numFmtId="174" fontId="10" fillId="33" borderId="24" xfId="0" applyNumberFormat="1" applyFont="1" applyFill="1" applyBorder="1" applyAlignment="1">
      <alignment horizontal="right" wrapText="1"/>
    </xf>
    <xf numFmtId="182" fontId="10" fillId="34" borderId="27" xfId="0" applyNumberFormat="1" applyFont="1" applyFill="1" applyBorder="1" applyAlignment="1">
      <alignment horizontal="right" wrapText="1"/>
    </xf>
    <xf numFmtId="182" fontId="10" fillId="34" borderId="17" xfId="0" applyNumberFormat="1" applyFont="1" applyFill="1" applyBorder="1" applyAlignment="1">
      <alignment horizontal="right" wrapText="1"/>
    </xf>
    <xf numFmtId="182" fontId="10" fillId="34" borderId="24" xfId="0" applyNumberFormat="1" applyFont="1" applyFill="1" applyBorder="1" applyAlignment="1">
      <alignment horizontal="right" wrapText="1"/>
    </xf>
    <xf numFmtId="180" fontId="10" fillId="4" borderId="23" xfId="0" applyNumberFormat="1" applyFont="1" applyFill="1" applyBorder="1" applyAlignment="1">
      <alignment horizontal="right" vertical="top" wrapText="1"/>
    </xf>
    <xf numFmtId="190" fontId="10" fillId="4" borderId="22" xfId="0" applyNumberFormat="1" applyFont="1" applyFill="1" applyBorder="1" applyAlignment="1">
      <alignment horizontal="center" vertical="top" wrapText="1"/>
    </xf>
    <xf numFmtId="190" fontId="10" fillId="4" borderId="14" xfId="0" applyNumberFormat="1" applyFont="1" applyFill="1" applyBorder="1" applyAlignment="1">
      <alignment horizontal="center" vertical="top" wrapText="1"/>
    </xf>
    <xf numFmtId="190" fontId="10" fillId="4" borderId="15" xfId="0" applyNumberFormat="1" applyFont="1" applyFill="1" applyBorder="1" applyAlignment="1">
      <alignment horizontal="center" vertical="top" wrapText="1"/>
    </xf>
    <xf numFmtId="174" fontId="10" fillId="33" borderId="13" xfId="0" applyNumberFormat="1" applyFont="1" applyFill="1" applyBorder="1" applyAlignment="1">
      <alignment horizontal="right" wrapText="1"/>
    </xf>
    <xf numFmtId="174" fontId="10" fillId="33" borderId="23" xfId="0" applyNumberFormat="1" applyFont="1" applyFill="1" applyBorder="1" applyAlignment="1">
      <alignment horizontal="right" wrapText="1"/>
    </xf>
    <xf numFmtId="174" fontId="10" fillId="33" borderId="16" xfId="0" applyNumberFormat="1" applyFont="1" applyFill="1" applyBorder="1" applyAlignment="1">
      <alignment horizontal="right" wrapText="1"/>
    </xf>
    <xf numFmtId="174" fontId="0" fillId="32" borderId="0" xfId="0" applyNumberFormat="1" applyFont="1" applyFill="1" applyBorder="1" applyAlignment="1">
      <alignment horizontal="left" wrapText="1"/>
    </xf>
    <xf numFmtId="0" fontId="10" fillId="33" borderId="22" xfId="0" applyFont="1" applyFill="1" applyBorder="1" applyAlignment="1">
      <alignment horizontal="left" wrapText="1"/>
    </xf>
    <xf numFmtId="0" fontId="10" fillId="33" borderId="14" xfId="0" applyFont="1" applyFill="1" applyBorder="1" applyAlignment="1">
      <alignment horizontal="left" wrapText="1"/>
    </xf>
    <xf numFmtId="0" fontId="10" fillId="33" borderId="15" xfId="0" applyFont="1" applyFill="1" applyBorder="1" applyAlignment="1">
      <alignment horizontal="left" wrapText="1"/>
    </xf>
    <xf numFmtId="174" fontId="10" fillId="34" borderId="22" xfId="0" applyNumberFormat="1" applyFont="1" applyFill="1" applyBorder="1" applyAlignment="1">
      <alignment horizontal="right" wrapText="1"/>
    </xf>
    <xf numFmtId="174" fontId="10" fillId="34" borderId="14" xfId="0" applyNumberFormat="1" applyFont="1" applyFill="1" applyBorder="1" applyAlignment="1">
      <alignment horizontal="right" wrapText="1"/>
    </xf>
    <xf numFmtId="174" fontId="10" fillId="34" borderId="15" xfId="0" applyNumberFormat="1" applyFont="1" applyFill="1" applyBorder="1" applyAlignment="1">
      <alignment horizontal="right" wrapText="1"/>
    </xf>
    <xf numFmtId="174" fontId="10" fillId="34" borderId="27" xfId="0" applyNumberFormat="1" applyFont="1" applyFill="1" applyBorder="1" applyAlignment="1">
      <alignment horizontal="right" wrapText="1"/>
    </xf>
    <xf numFmtId="174" fontId="10" fillId="34" borderId="17" xfId="0" applyNumberFormat="1" applyFont="1" applyFill="1" applyBorder="1" applyAlignment="1">
      <alignment horizontal="right" wrapText="1"/>
    </xf>
    <xf numFmtId="174" fontId="10" fillId="34" borderId="24" xfId="0" applyNumberFormat="1" applyFont="1" applyFill="1" applyBorder="1" applyAlignment="1">
      <alignment horizontal="right" wrapText="1"/>
    </xf>
    <xf numFmtId="0" fontId="10" fillId="33" borderId="13" xfId="0" applyFont="1" applyFill="1" applyBorder="1" applyAlignment="1">
      <alignment horizontal="left" wrapText="1"/>
    </xf>
    <xf numFmtId="0" fontId="10" fillId="33" borderId="23" xfId="0" applyFont="1" applyFill="1" applyBorder="1" applyAlignment="1">
      <alignment horizontal="left" wrapText="1"/>
    </xf>
    <xf numFmtId="0" fontId="10" fillId="33" borderId="16" xfId="0" applyFont="1" applyFill="1" applyBorder="1" applyAlignment="1">
      <alignment horizontal="left" wrapText="1"/>
    </xf>
    <xf numFmtId="182" fontId="10" fillId="33" borderId="13" xfId="0" applyNumberFormat="1" applyFont="1" applyFill="1" applyBorder="1" applyAlignment="1">
      <alignment horizontal="right" wrapText="1"/>
    </xf>
    <xf numFmtId="182" fontId="10" fillId="33" borderId="23" xfId="0" applyNumberFormat="1" applyFont="1" applyFill="1" applyBorder="1" applyAlignment="1">
      <alignment horizontal="right" wrapText="1"/>
    </xf>
    <xf numFmtId="182" fontId="10" fillId="33" borderId="16" xfId="0" applyNumberFormat="1" applyFont="1" applyFill="1" applyBorder="1" applyAlignment="1">
      <alignment horizontal="right" wrapText="1"/>
    </xf>
    <xf numFmtId="182" fontId="10" fillId="33" borderId="27" xfId="0" applyNumberFormat="1" applyFont="1" applyFill="1" applyBorder="1" applyAlignment="1">
      <alignment horizontal="right" wrapText="1"/>
    </xf>
    <xf numFmtId="182" fontId="10" fillId="33" borderId="17" xfId="0" applyNumberFormat="1" applyFont="1" applyFill="1" applyBorder="1" applyAlignment="1">
      <alignment horizontal="right" wrapText="1"/>
    </xf>
    <xf numFmtId="182" fontId="10" fillId="33" borderId="24" xfId="0" applyNumberFormat="1" applyFont="1" applyFill="1" applyBorder="1" applyAlignment="1">
      <alignment horizontal="right" wrapText="1"/>
    </xf>
    <xf numFmtId="182" fontId="10" fillId="34" borderId="22" xfId="0" applyNumberFormat="1" applyFont="1" applyFill="1" applyBorder="1" applyAlignment="1">
      <alignment horizontal="right" wrapText="1"/>
    </xf>
    <xf numFmtId="182" fontId="10" fillId="34" borderId="14" xfId="0" applyNumberFormat="1" applyFont="1" applyFill="1" applyBorder="1" applyAlignment="1">
      <alignment horizontal="right" wrapText="1"/>
    </xf>
    <xf numFmtId="182" fontId="10" fillId="34" borderId="15" xfId="0" applyNumberFormat="1" applyFont="1" applyFill="1" applyBorder="1" applyAlignment="1">
      <alignment horizontal="right" wrapText="1"/>
    </xf>
    <xf numFmtId="174" fontId="0" fillId="34" borderId="27" xfId="0" applyNumberFormat="1" applyFont="1" applyFill="1" applyBorder="1" applyAlignment="1">
      <alignment horizontal="right" wrapText="1"/>
    </xf>
    <xf numFmtId="174" fontId="0" fillId="34" borderId="17" xfId="0" applyNumberFormat="1" applyFont="1" applyFill="1" applyBorder="1" applyAlignment="1">
      <alignment horizontal="right" wrapText="1"/>
    </xf>
    <xf numFmtId="174" fontId="0" fillId="34" borderId="24" xfId="0" applyNumberFormat="1" applyFont="1" applyFill="1" applyBorder="1" applyAlignment="1">
      <alignment horizontal="right" wrapText="1"/>
    </xf>
    <xf numFmtId="174" fontId="10" fillId="33" borderId="22" xfId="0" applyNumberFormat="1" applyFont="1" applyFill="1" applyBorder="1" applyAlignment="1">
      <alignment horizontal="right" wrapText="1"/>
    </xf>
    <xf numFmtId="174" fontId="10" fillId="33" borderId="14" xfId="0" applyNumberFormat="1" applyFont="1" applyFill="1" applyBorder="1" applyAlignment="1">
      <alignment horizontal="right" wrapText="1"/>
    </xf>
    <xf numFmtId="174" fontId="10" fillId="33" borderId="15" xfId="0" applyNumberFormat="1" applyFont="1" applyFill="1" applyBorder="1" applyAlignment="1">
      <alignment horizontal="right" wrapText="1"/>
    </xf>
    <xf numFmtId="0" fontId="10" fillId="4" borderId="27" xfId="0" applyFont="1" applyFill="1" applyBorder="1" applyAlignment="1">
      <alignment horizontal="center" wrapText="1"/>
    </xf>
    <xf numFmtId="0" fontId="10" fillId="4" borderId="17" xfId="0" applyFont="1" applyFill="1" applyBorder="1" applyAlignment="1">
      <alignment horizontal="center" wrapText="1"/>
    </xf>
    <xf numFmtId="0" fontId="10" fillId="4" borderId="24" xfId="0" applyFont="1" applyFill="1" applyBorder="1" applyAlignment="1">
      <alignment horizontal="center" wrapText="1"/>
    </xf>
    <xf numFmtId="0" fontId="0" fillId="33" borderId="0" xfId="0" applyFont="1" applyFill="1" applyAlignment="1">
      <alignment horizontal="left" wrapText="1"/>
    </xf>
    <xf numFmtId="0" fontId="0" fillId="33" borderId="14" xfId="0" applyFont="1" applyFill="1" applyBorder="1" applyAlignment="1">
      <alignment horizontal="center" wrapText="1"/>
    </xf>
    <xf numFmtId="0" fontId="10" fillId="4" borderId="13" xfId="43" applyNumberFormat="1" applyFont="1" applyFill="1" applyBorder="1" applyAlignment="1">
      <alignment horizontal="center" vertical="top" wrapText="1"/>
    </xf>
    <xf numFmtId="0" fontId="10" fillId="4" borderId="23" xfId="43" applyNumberFormat="1" applyFont="1" applyFill="1" applyBorder="1" applyAlignment="1">
      <alignment horizontal="center" vertical="top" wrapText="1"/>
    </xf>
    <xf numFmtId="0" fontId="10" fillId="4" borderId="16" xfId="43" applyNumberFormat="1" applyFont="1" applyFill="1" applyBorder="1" applyAlignment="1">
      <alignment horizontal="center" vertical="top" wrapText="1"/>
    </xf>
    <xf numFmtId="0" fontId="10" fillId="4" borderId="22" xfId="43" applyNumberFormat="1" applyFont="1" applyFill="1" applyBorder="1" applyAlignment="1">
      <alignment horizontal="center" vertical="top" wrapText="1"/>
    </xf>
    <xf numFmtId="0" fontId="10" fillId="4" borderId="14" xfId="43" applyNumberFormat="1" applyFont="1" applyFill="1" applyBorder="1" applyAlignment="1">
      <alignment horizontal="center" vertical="top" wrapText="1"/>
    </xf>
    <xf numFmtId="0" fontId="10" fillId="4" borderId="15" xfId="43" applyNumberFormat="1" applyFont="1" applyFill="1" applyBorder="1" applyAlignment="1">
      <alignment horizontal="center" vertical="top" wrapText="1"/>
    </xf>
    <xf numFmtId="190" fontId="10" fillId="33" borderId="0" xfId="0" applyNumberFormat="1" applyFont="1" applyFill="1" applyAlignment="1">
      <alignment horizontal="left" wrapText="1"/>
    </xf>
    <xf numFmtId="180" fontId="10" fillId="33" borderId="14" xfId="0" applyNumberFormat="1" applyFont="1" applyFill="1" applyBorder="1" applyAlignment="1">
      <alignment horizontal="left" wrapText="1"/>
    </xf>
    <xf numFmtId="0" fontId="10" fillId="33" borderId="14" xfId="0" applyFont="1" applyFill="1" applyBorder="1" applyAlignment="1">
      <alignment wrapText="1"/>
    </xf>
    <xf numFmtId="0" fontId="10" fillId="33" borderId="0" xfId="0" applyFont="1" applyFill="1" applyBorder="1" applyAlignment="1">
      <alignment wrapText="1"/>
    </xf>
    <xf numFmtId="0" fontId="10" fillId="4" borderId="11" xfId="0" applyFont="1" applyFill="1" applyBorder="1" applyAlignment="1">
      <alignment horizontal="center" vertical="top" wrapText="1"/>
    </xf>
    <xf numFmtId="0" fontId="10" fillId="4" borderId="12" xfId="0" applyFont="1" applyFill="1" applyBorder="1" applyAlignment="1">
      <alignment horizontal="center" vertical="top" wrapText="1"/>
    </xf>
    <xf numFmtId="0" fontId="0" fillId="33" borderId="0" xfId="0" applyFill="1" applyAlignment="1">
      <alignment horizontal="right" wrapText="1"/>
    </xf>
    <xf numFmtId="170" fontId="0" fillId="33" borderId="14" xfId="0" applyNumberFormat="1" applyFill="1" applyBorder="1" applyAlignment="1">
      <alignment horizontal="center"/>
    </xf>
    <xf numFmtId="170" fontId="0" fillId="33" borderId="14" xfId="0" applyNumberFormat="1" applyFont="1" applyFill="1" applyBorder="1" applyAlignment="1">
      <alignment horizontal="center"/>
    </xf>
    <xf numFmtId="182" fontId="10" fillId="33" borderId="13" xfId="0" applyNumberFormat="1" applyFont="1" applyFill="1" applyBorder="1" applyAlignment="1">
      <alignment horizontal="center" wrapText="1"/>
    </xf>
    <xf numFmtId="182" fontId="10" fillId="33" borderId="16" xfId="0" applyNumberFormat="1" applyFont="1" applyFill="1" applyBorder="1" applyAlignment="1">
      <alignment horizontal="center" wrapText="1"/>
    </xf>
    <xf numFmtId="174" fontId="10" fillId="33" borderId="27" xfId="0" applyNumberFormat="1" applyFont="1" applyFill="1" applyBorder="1" applyAlignment="1">
      <alignment horizontal="center" wrapText="1"/>
    </xf>
    <xf numFmtId="174" fontId="10" fillId="33" borderId="24" xfId="0" applyNumberFormat="1" applyFont="1" applyFill="1" applyBorder="1" applyAlignment="1">
      <alignment horizontal="center" wrapText="1"/>
    </xf>
    <xf numFmtId="49" fontId="12" fillId="32" borderId="28" xfId="0" applyNumberFormat="1" applyFont="1" applyFill="1" applyBorder="1" applyAlignment="1">
      <alignment horizontal="center" vertical="center" wrapText="1"/>
    </xf>
    <xf numFmtId="49" fontId="12" fillId="32" borderId="29" xfId="0" applyNumberFormat="1" applyFont="1" applyFill="1" applyBorder="1" applyAlignment="1">
      <alignment horizontal="center" vertical="center" wrapText="1"/>
    </xf>
    <xf numFmtId="49" fontId="12" fillId="32" borderId="30" xfId="0" applyNumberFormat="1" applyFont="1" applyFill="1" applyBorder="1" applyAlignment="1">
      <alignment horizontal="center" vertical="center" wrapText="1"/>
    </xf>
    <xf numFmtId="174" fontId="10" fillId="33" borderId="13" xfId="0" applyNumberFormat="1" applyFont="1" applyFill="1" applyBorder="1" applyAlignment="1">
      <alignment horizontal="center" wrapText="1"/>
    </xf>
    <xf numFmtId="174" fontId="10" fillId="33" borderId="16" xfId="0" applyNumberFormat="1" applyFont="1" applyFill="1" applyBorder="1" applyAlignment="1">
      <alignment horizontal="center" wrapText="1"/>
    </xf>
    <xf numFmtId="0" fontId="10" fillId="33" borderId="0" xfId="0" applyFont="1" applyFill="1" applyAlignment="1">
      <alignment horizontal="left" vertical="center" wrapText="1"/>
    </xf>
    <xf numFmtId="174" fontId="10" fillId="34" borderId="27" xfId="0" applyNumberFormat="1" applyFont="1" applyFill="1" applyBorder="1" applyAlignment="1">
      <alignment horizontal="center" wrapText="1"/>
    </xf>
    <xf numFmtId="174" fontId="10" fillId="34" borderId="24" xfId="0" applyNumberFormat="1" applyFont="1" applyFill="1" applyBorder="1" applyAlignment="1">
      <alignment horizontal="center" wrapText="1"/>
    </xf>
    <xf numFmtId="182" fontId="10" fillId="34" borderId="27" xfId="0" applyNumberFormat="1" applyFont="1" applyFill="1" applyBorder="1" applyAlignment="1">
      <alignment horizontal="center" wrapText="1"/>
    </xf>
    <xf numFmtId="182" fontId="10" fillId="34" borderId="24" xfId="0" applyNumberFormat="1" applyFont="1" applyFill="1" applyBorder="1" applyAlignment="1">
      <alignment horizontal="center" wrapText="1"/>
    </xf>
    <xf numFmtId="49" fontId="12" fillId="32" borderId="28" xfId="0" applyNumberFormat="1" applyFont="1" applyFill="1" applyBorder="1" applyAlignment="1">
      <alignment horizontal="center" vertical="top" wrapText="1"/>
    </xf>
    <xf numFmtId="49" fontId="12" fillId="32" borderId="29" xfId="0" applyNumberFormat="1" applyFont="1" applyFill="1" applyBorder="1" applyAlignment="1">
      <alignment horizontal="center" vertical="top" wrapText="1"/>
    </xf>
    <xf numFmtId="49" fontId="12" fillId="32" borderId="30" xfId="0" applyNumberFormat="1" applyFont="1" applyFill="1" applyBorder="1" applyAlignment="1">
      <alignment horizontal="center" vertical="top" wrapText="1"/>
    </xf>
    <xf numFmtId="174" fontId="10" fillId="33" borderId="0" xfId="0" applyNumberFormat="1" applyFont="1" applyFill="1" applyBorder="1" applyAlignment="1">
      <alignment horizontal="center" wrapText="1"/>
    </xf>
    <xf numFmtId="0" fontId="12" fillId="32" borderId="0" xfId="0" applyFont="1" applyFill="1" applyBorder="1" applyAlignment="1">
      <alignment horizontal="left" wrapText="1"/>
    </xf>
    <xf numFmtId="0" fontId="4" fillId="33" borderId="0" xfId="0" applyFont="1" applyFill="1" applyAlignment="1">
      <alignment horizontal="center" vertical="top" wrapText="1"/>
    </xf>
    <xf numFmtId="182" fontId="10" fillId="33" borderId="10" xfId="0" applyNumberFormat="1" applyFont="1" applyFill="1" applyBorder="1" applyAlignment="1">
      <alignment horizontal="center" wrapText="1"/>
    </xf>
    <xf numFmtId="0" fontId="10" fillId="33" borderId="14" xfId="0" applyFont="1" applyFill="1" applyBorder="1" applyAlignment="1">
      <alignment horizontal="center" wrapText="1"/>
    </xf>
    <xf numFmtId="174" fontId="10" fillId="33" borderId="10" xfId="0" applyNumberFormat="1" applyFont="1" applyFill="1" applyBorder="1" applyAlignment="1">
      <alignment horizontal="center" wrapText="1"/>
    </xf>
    <xf numFmtId="0" fontId="10" fillId="33" borderId="0" xfId="0" applyFont="1" applyFill="1" applyAlignment="1">
      <alignment horizontal="left" wrapText="1"/>
    </xf>
    <xf numFmtId="0" fontId="4" fillId="33" borderId="23" xfId="0" applyFont="1" applyFill="1" applyBorder="1" applyAlignment="1">
      <alignment horizontal="center" vertical="top" wrapText="1"/>
    </xf>
    <xf numFmtId="182" fontId="10" fillId="33" borderId="27" xfId="0" applyNumberFormat="1" applyFont="1" applyFill="1" applyBorder="1" applyAlignment="1">
      <alignment horizontal="center" wrapText="1"/>
    </xf>
    <xf numFmtId="182" fontId="10" fillId="33" borderId="24" xfId="0" applyNumberFormat="1" applyFont="1" applyFill="1" applyBorder="1" applyAlignment="1">
      <alignment horizontal="center" wrapText="1"/>
    </xf>
    <xf numFmtId="182" fontId="10" fillId="34" borderId="22" xfId="0" applyNumberFormat="1" applyFont="1" applyFill="1" applyBorder="1" applyAlignment="1">
      <alignment horizontal="center" wrapText="1"/>
    </xf>
    <xf numFmtId="182" fontId="10" fillId="34" borderId="15" xfId="0" applyNumberFormat="1" applyFont="1" applyFill="1" applyBorder="1" applyAlignment="1">
      <alignment horizontal="center" wrapText="1"/>
    </xf>
    <xf numFmtId="182" fontId="10" fillId="33" borderId="22" xfId="0" applyNumberFormat="1" applyFont="1" applyFill="1" applyBorder="1" applyAlignment="1">
      <alignment horizontal="center" wrapText="1"/>
    </xf>
    <xf numFmtId="182" fontId="10" fillId="33" borderId="15" xfId="0" applyNumberFormat="1" applyFont="1" applyFill="1" applyBorder="1" applyAlignment="1">
      <alignment horizontal="center" wrapText="1"/>
    </xf>
    <xf numFmtId="174" fontId="10" fillId="34" borderId="22" xfId="0" applyNumberFormat="1" applyFont="1" applyFill="1" applyBorder="1" applyAlignment="1">
      <alignment horizontal="center" wrapText="1"/>
    </xf>
    <xf numFmtId="174" fontId="10" fillId="34" borderId="15" xfId="0" applyNumberFormat="1" applyFont="1" applyFill="1" applyBorder="1" applyAlignment="1">
      <alignment horizontal="center" wrapText="1"/>
    </xf>
    <xf numFmtId="174" fontId="10" fillId="33" borderId="22" xfId="0" applyNumberFormat="1" applyFont="1" applyFill="1" applyBorder="1" applyAlignment="1">
      <alignment horizontal="center" wrapText="1"/>
    </xf>
    <xf numFmtId="174" fontId="10" fillId="33" borderId="15" xfId="0" applyNumberFormat="1" applyFont="1" applyFill="1" applyBorder="1" applyAlignment="1">
      <alignment horizontal="center" wrapText="1"/>
    </xf>
    <xf numFmtId="174" fontId="10" fillId="34" borderId="13" xfId="0" applyNumberFormat="1" applyFont="1" applyFill="1" applyBorder="1" applyAlignment="1">
      <alignment horizontal="center" wrapText="1"/>
    </xf>
    <xf numFmtId="174" fontId="10" fillId="34" borderId="16" xfId="0" applyNumberFormat="1" applyFont="1" applyFill="1" applyBorder="1" applyAlignment="1">
      <alignment horizontal="center" wrapText="1"/>
    </xf>
    <xf numFmtId="174" fontId="10" fillId="33" borderId="23" xfId="0" applyNumberFormat="1" applyFont="1" applyFill="1" applyBorder="1" applyAlignment="1">
      <alignment horizontal="center" wrapText="1"/>
    </xf>
    <xf numFmtId="182" fontId="10" fillId="34" borderId="13" xfId="0" applyNumberFormat="1" applyFont="1" applyFill="1" applyBorder="1" applyAlignment="1">
      <alignment horizontal="center" wrapText="1"/>
    </xf>
    <xf numFmtId="182" fontId="10" fillId="34" borderId="16" xfId="0" applyNumberFormat="1" applyFont="1" applyFill="1" applyBorder="1" applyAlignment="1">
      <alignment horizontal="center" wrapText="1"/>
    </xf>
    <xf numFmtId="0" fontId="10" fillId="4" borderId="10" xfId="0" applyFont="1" applyFill="1" applyBorder="1" applyAlignment="1">
      <alignment horizontal="center" vertical="top" wrapText="1"/>
    </xf>
    <xf numFmtId="0" fontId="10" fillId="4" borderId="10" xfId="0" applyFont="1" applyFill="1" applyBorder="1" applyAlignment="1">
      <alignment horizontal="center" wrapText="1"/>
    </xf>
    <xf numFmtId="0" fontId="10" fillId="4" borderId="27" xfId="0" applyFont="1" applyFill="1" applyBorder="1" applyAlignment="1">
      <alignment horizontal="center" vertical="center" wrapText="1"/>
    </xf>
    <xf numFmtId="0" fontId="10" fillId="4" borderId="24" xfId="0" applyFont="1" applyFill="1" applyBorder="1" applyAlignment="1">
      <alignment horizontal="center" vertical="center" wrapText="1"/>
    </xf>
    <xf numFmtId="0" fontId="14" fillId="33" borderId="0" xfId="0" applyFont="1" applyFill="1" applyAlignment="1">
      <alignment horizontal="center" wrapText="1"/>
    </xf>
    <xf numFmtId="0" fontId="10" fillId="33" borderId="10" xfId="0" applyFont="1" applyFill="1" applyBorder="1" applyAlignment="1">
      <alignment horizontal="left" wrapText="1"/>
    </xf>
    <xf numFmtId="180" fontId="10" fillId="33" borderId="14" xfId="0" applyNumberFormat="1" applyFont="1" applyFill="1" applyBorder="1" applyAlignment="1">
      <alignment horizontal="right" wrapText="1"/>
    </xf>
    <xf numFmtId="0" fontId="10" fillId="4" borderId="10" xfId="0" applyFont="1" applyFill="1" applyBorder="1" applyAlignment="1">
      <alignment horizontal="center" vertical="center" wrapText="1"/>
    </xf>
    <xf numFmtId="174" fontId="10" fillId="33" borderId="31" xfId="0" applyNumberFormat="1" applyFont="1" applyFill="1" applyBorder="1" applyAlignment="1">
      <alignment horizontal="center" wrapText="1"/>
    </xf>
    <xf numFmtId="174" fontId="10" fillId="33" borderId="32" xfId="0" applyNumberFormat="1" applyFont="1" applyFill="1" applyBorder="1" applyAlignment="1">
      <alignment horizontal="center" wrapText="1"/>
    </xf>
    <xf numFmtId="0" fontId="10" fillId="32" borderId="0" xfId="0" applyFont="1" applyFill="1" applyBorder="1" applyAlignment="1">
      <alignment horizontal="left" wrapText="1"/>
    </xf>
    <xf numFmtId="0" fontId="18" fillId="32" borderId="0" xfId="0" applyFont="1" applyFill="1" applyBorder="1" applyAlignment="1">
      <alignment horizontal="left" wrapText="1"/>
    </xf>
    <xf numFmtId="49" fontId="0" fillId="33" borderId="27" xfId="0" applyNumberFormat="1" applyFont="1" applyFill="1" applyBorder="1" applyAlignment="1">
      <alignment horizontal="center" wrapText="1"/>
    </xf>
    <xf numFmtId="49" fontId="0" fillId="33" borderId="24" xfId="0" applyNumberFormat="1" applyFont="1" applyFill="1" applyBorder="1" applyAlignment="1">
      <alignment horizontal="center" wrapText="1"/>
    </xf>
    <xf numFmtId="49" fontId="0" fillId="33" borderId="13" xfId="0" applyNumberFormat="1" applyFont="1" applyFill="1" applyBorder="1" applyAlignment="1">
      <alignment horizontal="center" wrapText="1"/>
    </xf>
    <xf numFmtId="49" fontId="0" fillId="33" borderId="16" xfId="0" applyNumberFormat="1" applyFont="1" applyFill="1" applyBorder="1" applyAlignment="1">
      <alignment horizontal="center" wrapText="1"/>
    </xf>
    <xf numFmtId="49" fontId="0" fillId="33" borderId="22" xfId="0" applyNumberFormat="1" applyFont="1" applyFill="1" applyBorder="1" applyAlignment="1">
      <alignment horizontal="center" wrapText="1"/>
    </xf>
    <xf numFmtId="49" fontId="0" fillId="33" borderId="15" xfId="0" applyNumberFormat="1" applyFont="1" applyFill="1" applyBorder="1" applyAlignment="1">
      <alignment horizontal="center" wrapText="1"/>
    </xf>
    <xf numFmtId="174" fontId="0" fillId="34" borderId="14" xfId="0" applyNumberFormat="1" applyFont="1" applyFill="1" applyBorder="1" applyAlignment="1">
      <alignment horizontal="right" wrapText="1"/>
    </xf>
    <xf numFmtId="174" fontId="0" fillId="34" borderId="15" xfId="0" applyNumberFormat="1" applyFont="1" applyFill="1" applyBorder="1" applyAlignment="1">
      <alignment horizontal="right" wrapText="1"/>
    </xf>
    <xf numFmtId="174" fontId="0" fillId="33" borderId="31" xfId="0" applyNumberFormat="1" applyFont="1" applyFill="1" applyBorder="1" applyAlignment="1">
      <alignment horizontal="right" wrapText="1"/>
    </xf>
    <xf numFmtId="174" fontId="0" fillId="33" borderId="0" xfId="0" applyNumberFormat="1" applyFont="1" applyFill="1" applyBorder="1" applyAlignment="1">
      <alignment horizontal="right" wrapText="1"/>
    </xf>
    <xf numFmtId="174" fontId="0" fillId="33" borderId="32" xfId="0" applyNumberFormat="1" applyFont="1" applyFill="1" applyBorder="1" applyAlignment="1">
      <alignment horizontal="right" wrapText="1"/>
    </xf>
    <xf numFmtId="174" fontId="0" fillId="33" borderId="16" xfId="0" applyNumberFormat="1" applyFont="1" applyFill="1" applyBorder="1" applyAlignment="1">
      <alignment horizontal="right" wrapText="1"/>
    </xf>
    <xf numFmtId="182" fontId="0" fillId="34" borderId="22" xfId="0" applyNumberFormat="1" applyFont="1" applyFill="1" applyBorder="1" applyAlignment="1">
      <alignment horizontal="right" wrapText="1"/>
    </xf>
    <xf numFmtId="182" fontId="0" fillId="34" borderId="14" xfId="0" applyNumberFormat="1" applyFont="1" applyFill="1" applyBorder="1" applyAlignment="1">
      <alignment horizontal="right" wrapText="1"/>
    </xf>
    <xf numFmtId="182" fontId="0" fillId="34" borderId="15" xfId="0" applyNumberFormat="1" applyFont="1" applyFill="1" applyBorder="1" applyAlignment="1">
      <alignment horizontal="right" wrapText="1"/>
    </xf>
    <xf numFmtId="174" fontId="0" fillId="34" borderId="22" xfId="0" applyNumberFormat="1" applyFont="1" applyFill="1" applyBorder="1" applyAlignment="1">
      <alignment horizontal="right" wrapText="1"/>
    </xf>
    <xf numFmtId="174" fontId="0" fillId="33" borderId="22" xfId="0" applyNumberFormat="1" applyFont="1" applyFill="1" applyBorder="1" applyAlignment="1">
      <alignment horizontal="right" wrapText="1"/>
    </xf>
    <xf numFmtId="174" fontId="0" fillId="33" borderId="14" xfId="0" applyNumberFormat="1" applyFont="1" applyFill="1" applyBorder="1" applyAlignment="1">
      <alignment horizontal="right" wrapText="1"/>
    </xf>
    <xf numFmtId="174" fontId="0" fillId="33" borderId="15" xfId="0" applyNumberFormat="1" applyFont="1" applyFill="1" applyBorder="1" applyAlignment="1">
      <alignment horizontal="right" wrapText="1"/>
    </xf>
    <xf numFmtId="0" fontId="0" fillId="33" borderId="22" xfId="0" applyFont="1" applyFill="1" applyBorder="1" applyAlignment="1">
      <alignment horizontal="left" wrapText="1"/>
    </xf>
    <xf numFmtId="0" fontId="0" fillId="33" borderId="14" xfId="0" applyFont="1" applyFill="1" applyBorder="1" applyAlignment="1">
      <alignment horizontal="left" wrapText="1"/>
    </xf>
    <xf numFmtId="0" fontId="0" fillId="33" borderId="15" xfId="0" applyFont="1" applyFill="1" applyBorder="1" applyAlignment="1">
      <alignment horizontal="left" wrapText="1"/>
    </xf>
    <xf numFmtId="182" fontId="0" fillId="34" borderId="22" xfId="0" applyNumberFormat="1" applyFont="1" applyFill="1" applyBorder="1" applyAlignment="1">
      <alignment horizontal="right" wrapText="1"/>
    </xf>
    <xf numFmtId="182" fontId="0" fillId="34" borderId="14" xfId="0" applyNumberFormat="1" applyFont="1" applyFill="1" applyBorder="1" applyAlignment="1">
      <alignment horizontal="right" wrapText="1"/>
    </xf>
    <xf numFmtId="182" fontId="0" fillId="34" borderId="15" xfId="0" applyNumberFormat="1" applyFont="1" applyFill="1" applyBorder="1" applyAlignment="1">
      <alignment horizontal="right" wrapText="1"/>
    </xf>
    <xf numFmtId="49" fontId="0" fillId="33" borderId="27" xfId="0" applyNumberFormat="1" applyFont="1" applyFill="1" applyBorder="1" applyAlignment="1">
      <alignment horizontal="center" wrapText="1"/>
    </xf>
    <xf numFmtId="49" fontId="0" fillId="33" borderId="24" xfId="0" applyNumberFormat="1" applyFont="1" applyFill="1" applyBorder="1" applyAlignment="1">
      <alignment horizontal="center" wrapText="1"/>
    </xf>
    <xf numFmtId="182" fontId="0" fillId="33" borderId="23" xfId="0" applyNumberFormat="1" applyFont="1" applyFill="1" applyBorder="1" applyAlignment="1">
      <alignment horizontal="right" wrapText="1"/>
    </xf>
    <xf numFmtId="182" fontId="0" fillId="33" borderId="16" xfId="0" applyNumberFormat="1" applyFont="1" applyFill="1" applyBorder="1" applyAlignment="1">
      <alignment horizontal="right" wrapText="1"/>
    </xf>
    <xf numFmtId="182" fontId="0" fillId="33" borderId="22" xfId="0" applyNumberFormat="1" applyFont="1" applyFill="1" applyBorder="1" applyAlignment="1">
      <alignment horizontal="right" wrapText="1"/>
    </xf>
    <xf numFmtId="182" fontId="0" fillId="33" borderId="14" xfId="0" applyNumberFormat="1" applyFont="1" applyFill="1" applyBorder="1" applyAlignment="1">
      <alignment horizontal="right" wrapText="1"/>
    </xf>
    <xf numFmtId="182" fontId="0" fillId="33" borderId="15" xfId="0" applyNumberFormat="1" applyFont="1" applyFill="1" applyBorder="1" applyAlignment="1">
      <alignment horizontal="right" wrapText="1"/>
    </xf>
    <xf numFmtId="182" fontId="0" fillId="33" borderId="13" xfId="0" applyNumberFormat="1" applyFont="1" applyFill="1" applyBorder="1" applyAlignment="1">
      <alignment horizontal="right" wrapText="1"/>
    </xf>
    <xf numFmtId="0" fontId="0" fillId="4" borderId="13" xfId="0" applyFont="1" applyFill="1" applyBorder="1" applyAlignment="1">
      <alignment horizontal="center" vertical="top" wrapText="1"/>
    </xf>
    <xf numFmtId="0" fontId="0" fillId="4" borderId="16" xfId="0" applyFont="1" applyFill="1" applyBorder="1" applyAlignment="1">
      <alignment horizontal="center" vertical="top" wrapText="1"/>
    </xf>
    <xf numFmtId="0" fontId="0" fillId="4" borderId="22" xfId="0" applyFont="1" applyFill="1" applyBorder="1" applyAlignment="1">
      <alignment horizontal="center" vertical="top" wrapText="1"/>
    </xf>
    <xf numFmtId="0" fontId="0" fillId="4" borderId="15" xfId="0" applyFont="1" applyFill="1" applyBorder="1" applyAlignment="1">
      <alignment horizontal="center" vertical="top" wrapText="1"/>
    </xf>
    <xf numFmtId="0" fontId="0" fillId="4" borderId="27" xfId="0" applyFont="1" applyFill="1" applyBorder="1" applyAlignment="1">
      <alignment horizontal="center" wrapText="1"/>
    </xf>
    <xf numFmtId="0" fontId="0" fillId="4" borderId="24" xfId="0" applyFont="1" applyFill="1" applyBorder="1" applyAlignment="1">
      <alignment horizontal="center" wrapText="1"/>
    </xf>
    <xf numFmtId="0" fontId="0" fillId="33" borderId="31" xfId="0" applyFont="1" applyFill="1" applyBorder="1" applyAlignment="1">
      <alignment horizontal="left" wrapText="1"/>
    </xf>
    <xf numFmtId="0" fontId="0" fillId="33" borderId="0" xfId="0" applyFont="1" applyFill="1" applyBorder="1" applyAlignment="1">
      <alignment horizontal="left" wrapText="1"/>
    </xf>
    <xf numFmtId="0" fontId="0" fillId="33" borderId="32" xfId="0" applyFont="1" applyFill="1" applyBorder="1" applyAlignment="1">
      <alignment horizontal="left" wrapText="1"/>
    </xf>
    <xf numFmtId="0" fontId="10" fillId="33" borderId="0" xfId="0" applyFont="1" applyFill="1" applyAlignment="1">
      <alignment horizontal="righ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sv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36">
    <dxf>
      <font>
        <b/>
        <i val="0"/>
        <color indexed="10"/>
      </font>
      <fill>
        <patternFill>
          <bgColor indexed="43"/>
        </patternFill>
      </fill>
    </dxf>
    <dxf>
      <font>
        <b/>
        <i val="0"/>
        <color indexed="10"/>
      </font>
      <fill>
        <patternFill>
          <bgColor indexed="43"/>
        </patternFill>
      </fill>
    </dxf>
    <dxf>
      <font>
        <b/>
        <i val="0"/>
        <color indexed="10"/>
      </font>
      <fill>
        <patternFill>
          <bgColor indexed="43"/>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43"/>
        </patternFill>
      </fill>
    </dxf>
    <dxf>
      <font>
        <color indexed="10"/>
      </font>
      <fill>
        <patternFill>
          <bgColor indexed="43"/>
        </patternFill>
      </fill>
    </dxf>
    <dxf>
      <font>
        <color indexed="10"/>
      </font>
      <fill>
        <patternFill>
          <bgColor indexed="43"/>
        </patternFill>
      </fill>
    </dxf>
    <dxf>
      <font>
        <color indexed="10"/>
      </font>
      <fill>
        <patternFill>
          <bgColor indexed="43"/>
        </patternFill>
      </fill>
    </dxf>
    <dxf>
      <font>
        <color indexed="10"/>
      </font>
      <fill>
        <patternFill>
          <bgColor indexed="43"/>
        </patternFill>
      </fill>
    </dxf>
    <dxf>
      <font>
        <b val="0"/>
        <i val="0"/>
        <color indexed="10"/>
      </font>
      <fill>
        <patternFill>
          <bgColor indexed="43"/>
        </patternFill>
      </fill>
    </dxf>
    <dxf>
      <font>
        <color indexed="10"/>
      </font>
      <fill>
        <patternFill>
          <bgColor indexed="43"/>
        </patternFill>
      </fill>
    </dxf>
    <dxf>
      <font>
        <color indexed="10"/>
      </font>
      <fill>
        <patternFill>
          <bgColor indexed="43"/>
        </patternFill>
      </fill>
    </dxf>
    <dxf>
      <font>
        <color indexed="10"/>
      </font>
      <fill>
        <patternFill>
          <bgColor indexed="43"/>
        </patternFill>
      </fill>
    </dxf>
    <dxf>
      <font>
        <color indexed="10"/>
      </font>
      <fill>
        <patternFill>
          <bgColor indexed="43"/>
        </patternFill>
      </fill>
    </dxf>
    <dxf>
      <font>
        <color indexed="10"/>
      </font>
      <fill>
        <patternFill>
          <bgColor indexed="43"/>
        </patternFill>
      </fill>
    </dxf>
    <dxf>
      <font>
        <color indexed="10"/>
      </font>
      <fill>
        <patternFill>
          <bgColor indexed="43"/>
        </patternFill>
      </fill>
    </dxf>
    <dxf>
      <font>
        <b/>
        <i val="0"/>
        <color indexed="10"/>
      </font>
      <fill>
        <patternFill>
          <bgColor indexed="22"/>
        </patternFill>
      </fill>
    </dxf>
    <dxf>
      <font>
        <b/>
        <i val="0"/>
        <color indexed="10"/>
      </font>
      <fill>
        <patternFill>
          <bgColor indexed="22"/>
        </patternFill>
      </fill>
    </dxf>
    <dxf>
      <font>
        <b/>
        <i val="0"/>
        <color indexed="10"/>
      </font>
      <fill>
        <patternFill>
          <bgColor indexed="43"/>
        </patternFill>
      </fill>
    </dxf>
    <dxf>
      <font>
        <b/>
        <i val="0"/>
        <color indexed="10"/>
      </font>
      <fill>
        <patternFill>
          <bgColor indexed="43"/>
        </patternFill>
      </fill>
    </dxf>
    <dxf>
      <font>
        <b/>
        <i val="0"/>
        <color indexed="10"/>
      </font>
      <fill>
        <patternFill>
          <bgColor indexed="43"/>
        </patternFill>
      </fill>
    </dxf>
    <dxf>
      <font>
        <color indexed="10"/>
      </font>
      <fill>
        <patternFill>
          <bgColor indexed="22"/>
        </patternFill>
      </fill>
    </dxf>
    <dxf>
      <font>
        <b/>
        <i val="0"/>
        <color indexed="10"/>
      </font>
      <fill>
        <patternFill patternType="solid">
          <bgColor indexed="8"/>
        </patternFill>
      </fill>
    </dxf>
    <dxf>
      <font>
        <b/>
        <i val="0"/>
        <color indexed="10"/>
      </font>
      <fill>
        <patternFill>
          <bgColor indexed="43"/>
        </patternFill>
      </fill>
    </dxf>
    <dxf>
      <font>
        <b/>
        <i val="0"/>
        <color indexed="10"/>
      </font>
      <fill>
        <patternFill>
          <bgColor indexed="43"/>
        </patternFill>
      </fill>
    </dxf>
    <dxf>
      <font>
        <b/>
        <i val="0"/>
        <color rgb="FFFF0000"/>
      </font>
      <fill>
        <patternFill>
          <bgColor rgb="FFFFFF99"/>
        </patternFill>
      </fill>
      <border/>
    </dxf>
    <dxf>
      <font>
        <b/>
        <i val="0"/>
        <color rgb="FFFF0000"/>
      </font>
      <fill>
        <patternFill patternType="solid">
          <bgColor rgb="FF000000"/>
        </patternFill>
      </fill>
      <border/>
    </dxf>
    <dxf>
      <font>
        <color rgb="FFFF0000"/>
      </font>
      <fill>
        <patternFill>
          <bgColor rgb="FFC0C0C0"/>
        </patternFill>
      </fill>
      <border/>
    </dxf>
    <dxf>
      <font>
        <b/>
        <i val="0"/>
        <color rgb="FFFF0000"/>
      </font>
      <fill>
        <patternFill>
          <bgColor rgb="FFC0C0C0"/>
        </patternFill>
      </fill>
      <border/>
    </dxf>
    <dxf>
      <font>
        <color rgb="FFFF0000"/>
      </font>
      <fill>
        <patternFill>
          <bgColor rgb="FFFFFF99"/>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Лист1">
    <tabColor indexed="44"/>
  </sheetPr>
  <dimension ref="B2:AA104"/>
  <sheetViews>
    <sheetView zoomScaleSheetLayoutView="100" zoomScalePageLayoutView="0" workbookViewId="0" topLeftCell="A1">
      <selection activeCell="E18" sqref="E18"/>
    </sheetView>
  </sheetViews>
  <sheetFormatPr defaultColWidth="9.140625" defaultRowHeight="15"/>
  <cols>
    <col min="1" max="2" width="0.85546875" style="9" customWidth="1"/>
    <col min="3" max="4" width="9.7109375" style="9" customWidth="1"/>
    <col min="5" max="5" width="12.140625" style="9" customWidth="1"/>
    <col min="6" max="6" width="6.57421875" style="9" customWidth="1"/>
    <col min="7" max="7" width="13.7109375" style="9" customWidth="1"/>
    <col min="8" max="8" width="7.57421875" style="9" customWidth="1"/>
    <col min="9" max="9" width="3.421875" style="9" customWidth="1"/>
    <col min="10" max="10" width="3.7109375" style="9" customWidth="1"/>
    <col min="11" max="11" width="4.421875" style="9" customWidth="1"/>
    <col min="12" max="12" width="5.00390625" style="9" customWidth="1"/>
    <col min="13" max="13" width="3.28125" style="9" customWidth="1"/>
    <col min="14" max="14" width="3.57421875" style="9" hidden="1" customWidth="1"/>
    <col min="15" max="15" width="3.7109375" style="9" hidden="1" customWidth="1"/>
    <col min="16" max="16" width="4.421875" style="9" hidden="1" customWidth="1"/>
    <col min="17" max="17" width="0.13671875" style="9" customWidth="1"/>
    <col min="18" max="19" width="16.8515625" style="9" customWidth="1"/>
    <col min="20" max="20" width="0.85546875" style="9" customWidth="1"/>
    <col min="21" max="21" width="12.140625" style="9" customWidth="1"/>
    <col min="22" max="22" width="10.57421875" style="9" customWidth="1"/>
    <col min="23" max="24" width="9.140625" style="9" customWidth="1"/>
    <col min="25" max="25" width="10.421875" style="9" customWidth="1"/>
    <col min="26" max="26" width="10.8515625" style="9" customWidth="1"/>
    <col min="27" max="16384" width="9.140625" style="9" customWidth="1"/>
  </cols>
  <sheetData>
    <row r="1" s="1" customFormat="1" ht="6" customHeight="1"/>
    <row r="2" spans="2:19" s="125" customFormat="1" ht="6" customHeight="1">
      <c r="B2" s="124"/>
      <c r="C2" s="271"/>
      <c r="D2" s="271"/>
      <c r="E2" s="271"/>
      <c r="F2" s="271"/>
      <c r="G2" s="271"/>
      <c r="H2" s="271"/>
      <c r="I2" s="271"/>
      <c r="J2" s="271"/>
      <c r="K2" s="271"/>
      <c r="L2" s="271"/>
      <c r="M2" s="271"/>
      <c r="N2" s="271"/>
      <c r="O2" s="271"/>
      <c r="P2" s="271"/>
      <c r="Q2" s="271"/>
      <c r="R2" s="271"/>
      <c r="S2" s="124"/>
    </row>
    <row r="3" spans="2:27" s="6" customFormat="1" ht="70.5" customHeight="1">
      <c r="B3" s="5"/>
      <c r="C3" s="7"/>
      <c r="D3" s="7"/>
      <c r="E3" s="7"/>
      <c r="F3" s="7"/>
      <c r="G3" s="7"/>
      <c r="H3" s="5"/>
      <c r="I3" s="147" t="s">
        <v>348</v>
      </c>
      <c r="J3" s="147"/>
      <c r="K3" s="147"/>
      <c r="L3" s="147"/>
      <c r="M3" s="147"/>
      <c r="N3" s="147"/>
      <c r="O3" s="147"/>
      <c r="P3" s="147"/>
      <c r="Q3" s="147"/>
      <c r="R3" s="147"/>
      <c r="S3" s="5"/>
      <c r="W3" s="262" t="s">
        <v>266</v>
      </c>
      <c r="X3" s="263"/>
      <c r="Y3" s="263"/>
      <c r="Z3" s="263"/>
      <c r="AA3" s="263"/>
    </row>
    <row r="4" spans="2:27" s="6" customFormat="1" ht="15">
      <c r="B4" s="5"/>
      <c r="C4" s="5"/>
      <c r="D4" s="5"/>
      <c r="E4" s="5"/>
      <c r="F4" s="5"/>
      <c r="G4" s="5"/>
      <c r="H4" s="5"/>
      <c r="I4" s="5"/>
      <c r="J4" s="5"/>
      <c r="K4" s="5"/>
      <c r="L4" s="5"/>
      <c r="M4" s="272" t="s">
        <v>358</v>
      </c>
      <c r="N4" s="272"/>
      <c r="O4" s="272"/>
      <c r="P4" s="272"/>
      <c r="Q4" s="272"/>
      <c r="R4" s="272"/>
      <c r="S4" s="5"/>
      <c r="W4" s="263"/>
      <c r="X4" s="263"/>
      <c r="Y4" s="263"/>
      <c r="Z4" s="263"/>
      <c r="AA4" s="263"/>
    </row>
    <row r="5" spans="2:27" ht="15" customHeight="1">
      <c r="B5" s="5"/>
      <c r="C5" s="256" t="s">
        <v>0</v>
      </c>
      <c r="D5" s="256"/>
      <c r="E5" s="256"/>
      <c r="F5" s="256"/>
      <c r="G5" s="256"/>
      <c r="H5" s="256"/>
      <c r="I5" s="256"/>
      <c r="J5" s="256"/>
      <c r="K5" s="256"/>
      <c r="L5" s="256"/>
      <c r="M5" s="256"/>
      <c r="N5" s="256"/>
      <c r="O5" s="256"/>
      <c r="P5" s="256"/>
      <c r="Q5" s="256"/>
      <c r="R5" s="256"/>
      <c r="S5" s="8"/>
      <c r="U5" s="254">
        <v>43466</v>
      </c>
      <c r="V5" s="254"/>
      <c r="W5" s="263"/>
      <c r="X5" s="263"/>
      <c r="Y5" s="263"/>
      <c r="Z5" s="263"/>
      <c r="AA5" s="263"/>
    </row>
    <row r="6" spans="2:27" ht="15">
      <c r="B6" s="8"/>
      <c r="C6" s="17"/>
      <c r="D6" s="17"/>
      <c r="E6" s="17"/>
      <c r="F6" s="23" t="s">
        <v>65</v>
      </c>
      <c r="G6" s="270">
        <f>DATE(YEAR(U6),MONTH(U6),DAY(U6))</f>
        <v>43830</v>
      </c>
      <c r="H6" s="270"/>
      <c r="I6" s="270"/>
      <c r="J6" s="17"/>
      <c r="K6" s="17"/>
      <c r="L6" s="17"/>
      <c r="M6" s="17"/>
      <c r="N6" s="17"/>
      <c r="O6" s="18"/>
      <c r="P6" s="18"/>
      <c r="Q6" s="18"/>
      <c r="R6" s="18"/>
      <c r="S6" s="8"/>
      <c r="U6" s="255">
        <v>43830</v>
      </c>
      <c r="V6" s="255"/>
      <c r="W6" s="264" t="s">
        <v>267</v>
      </c>
      <c r="X6" s="264"/>
      <c r="Y6" s="264"/>
      <c r="Z6" s="264"/>
      <c r="AA6" s="264"/>
    </row>
    <row r="7" spans="2:27" ht="10.5" customHeight="1">
      <c r="B7" s="8"/>
      <c r="C7" s="265"/>
      <c r="D7" s="266"/>
      <c r="E7" s="266"/>
      <c r="F7" s="266"/>
      <c r="G7" s="266"/>
      <c r="H7" s="266"/>
      <c r="I7" s="8"/>
      <c r="J7" s="8"/>
      <c r="K7" s="8"/>
      <c r="L7" s="8"/>
      <c r="M7" s="8"/>
      <c r="N7" s="8"/>
      <c r="O7" s="8"/>
      <c r="P7" s="8"/>
      <c r="Q7" s="8"/>
      <c r="R7" s="8"/>
      <c r="S7" s="8"/>
      <c r="W7" s="264"/>
      <c r="X7" s="264"/>
      <c r="Y7" s="264"/>
      <c r="Z7" s="264"/>
      <c r="AA7" s="264"/>
    </row>
    <row r="8" spans="2:27" ht="15" customHeight="1">
      <c r="B8" s="8"/>
      <c r="C8" s="162" t="s">
        <v>1</v>
      </c>
      <c r="D8" s="163"/>
      <c r="E8" s="164"/>
      <c r="F8" s="150" t="s">
        <v>381</v>
      </c>
      <c r="G8" s="151"/>
      <c r="H8" s="151"/>
      <c r="I8" s="151"/>
      <c r="J8" s="151"/>
      <c r="K8" s="151"/>
      <c r="L8" s="151"/>
      <c r="M8" s="151"/>
      <c r="N8" s="151"/>
      <c r="O8" s="151"/>
      <c r="P8" s="151"/>
      <c r="Q8" s="151"/>
      <c r="R8" s="152"/>
      <c r="S8" s="8"/>
      <c r="U8" s="98">
        <f>DAY(U5)</f>
        <v>1</v>
      </c>
      <c r="V8" s="98">
        <f>DAY(U6)</f>
        <v>31</v>
      </c>
      <c r="W8" s="264"/>
      <c r="X8" s="264"/>
      <c r="Y8" s="264"/>
      <c r="Z8" s="264"/>
      <c r="AA8" s="264"/>
    </row>
    <row r="9" spans="2:25" ht="15" customHeight="1">
      <c r="B9" s="8"/>
      <c r="C9" s="162" t="s">
        <v>2</v>
      </c>
      <c r="D9" s="163"/>
      <c r="E9" s="164"/>
      <c r="F9" s="150">
        <v>400068314</v>
      </c>
      <c r="G9" s="151"/>
      <c r="H9" s="151"/>
      <c r="I9" s="151"/>
      <c r="J9" s="151"/>
      <c r="K9" s="151"/>
      <c r="L9" s="151"/>
      <c r="M9" s="151"/>
      <c r="N9" s="151"/>
      <c r="O9" s="151"/>
      <c r="P9" s="151"/>
      <c r="Q9" s="151"/>
      <c r="R9" s="152"/>
      <c r="S9" s="8"/>
      <c r="U9" s="98">
        <f>MONTH(U5)</f>
        <v>1</v>
      </c>
      <c r="V9" s="98">
        <f>MONTH(U6)</f>
        <v>12</v>
      </c>
      <c r="W9" s="99" t="str">
        <f>IF(U9=1,"январь",IF(U9=2,"февраль",IF(U9=3,"март",IF(U9=4,"апрель",IF(U9=5,"май",IF(U9=6,"июнь",IF(U9=7,"июль",W10)))))))</f>
        <v>январь</v>
      </c>
      <c r="X9" s="99" t="str">
        <f>IF(V9=1,"январь",IF(V9=2,"февраль",IF(V9=3,"март",IF(V9=4,"апрель",IF(V9=5,"май",IF(V9=6,"июнь",IF(V9=7,"июль",X10)))))))</f>
        <v>декабрь</v>
      </c>
      <c r="Y9" s="99"/>
    </row>
    <row r="10" spans="2:25" ht="15" customHeight="1">
      <c r="B10" s="8"/>
      <c r="C10" s="162" t="s">
        <v>3</v>
      </c>
      <c r="D10" s="163"/>
      <c r="E10" s="164"/>
      <c r="F10" s="150" t="s">
        <v>382</v>
      </c>
      <c r="G10" s="151"/>
      <c r="H10" s="151"/>
      <c r="I10" s="151"/>
      <c r="J10" s="151"/>
      <c r="K10" s="151"/>
      <c r="L10" s="151"/>
      <c r="M10" s="151"/>
      <c r="N10" s="151"/>
      <c r="O10" s="151"/>
      <c r="P10" s="151"/>
      <c r="Q10" s="151"/>
      <c r="R10" s="152"/>
      <c r="S10" s="8"/>
      <c r="U10" s="98">
        <f>YEAR(U5)</f>
        <v>2019</v>
      </c>
      <c r="V10" s="98">
        <f>YEAR(U6)</f>
        <v>2019</v>
      </c>
      <c r="W10" s="99">
        <f>IF(U9=8,"август",IF(U9=9,"сентябрь",IF(U9=10,"октябрь",IF(U9=11,"ноябрь",IF(U9=12,"декабрь",0)))))</f>
        <v>0</v>
      </c>
      <c r="X10" s="99" t="str">
        <f>IF(V9=8,"август",IF(V9=9,"сентябрь",IF(V9=10,"октябрь",IF(V9=11,"ноябрь",IF(V9=12,"декабрь",0)))))</f>
        <v>декабрь</v>
      </c>
      <c r="Y10" s="99"/>
    </row>
    <row r="11" spans="2:25" ht="15" customHeight="1">
      <c r="B11" s="8"/>
      <c r="C11" s="162" t="s">
        <v>4</v>
      </c>
      <c r="D11" s="163"/>
      <c r="E11" s="164"/>
      <c r="F11" s="150" t="s">
        <v>383</v>
      </c>
      <c r="G11" s="151"/>
      <c r="H11" s="151"/>
      <c r="I11" s="151"/>
      <c r="J11" s="151"/>
      <c r="K11" s="151"/>
      <c r="L11" s="151"/>
      <c r="M11" s="151"/>
      <c r="N11" s="151"/>
      <c r="O11" s="151"/>
      <c r="P11" s="151"/>
      <c r="Q11" s="151"/>
      <c r="R11" s="152"/>
      <c r="S11" s="8"/>
      <c r="U11" s="98"/>
      <c r="V11" s="99"/>
      <c r="W11" s="99"/>
      <c r="X11" s="99"/>
      <c r="Y11" s="99"/>
    </row>
    <row r="12" spans="2:19" ht="15" customHeight="1">
      <c r="B12" s="8"/>
      <c r="C12" s="162" t="s">
        <v>5</v>
      </c>
      <c r="D12" s="163"/>
      <c r="E12" s="164"/>
      <c r="F12" s="150" t="s">
        <v>384</v>
      </c>
      <c r="G12" s="151"/>
      <c r="H12" s="151"/>
      <c r="I12" s="151"/>
      <c r="J12" s="151"/>
      <c r="K12" s="151"/>
      <c r="L12" s="151"/>
      <c r="M12" s="151"/>
      <c r="N12" s="151"/>
      <c r="O12" s="151"/>
      <c r="P12" s="151"/>
      <c r="Q12" s="151"/>
      <c r="R12" s="152"/>
      <c r="S12" s="8"/>
    </row>
    <row r="13" spans="2:19" ht="15" customHeight="1">
      <c r="B13" s="8"/>
      <c r="C13" s="228" t="s">
        <v>6</v>
      </c>
      <c r="D13" s="163"/>
      <c r="E13" s="164"/>
      <c r="F13" s="150" t="s">
        <v>385</v>
      </c>
      <c r="G13" s="151"/>
      <c r="H13" s="151"/>
      <c r="I13" s="151"/>
      <c r="J13" s="151"/>
      <c r="K13" s="151"/>
      <c r="L13" s="151"/>
      <c r="M13" s="151"/>
      <c r="N13" s="151"/>
      <c r="O13" s="151"/>
      <c r="P13" s="151"/>
      <c r="Q13" s="151"/>
      <c r="R13" s="152"/>
      <c r="S13" s="8"/>
    </row>
    <row r="14" spans="2:19" ht="15">
      <c r="B14" s="8"/>
      <c r="C14" s="162" t="s">
        <v>7</v>
      </c>
      <c r="D14" s="163"/>
      <c r="E14" s="164"/>
      <c r="F14" s="150" t="s">
        <v>386</v>
      </c>
      <c r="G14" s="151"/>
      <c r="H14" s="151"/>
      <c r="I14" s="151"/>
      <c r="J14" s="151"/>
      <c r="K14" s="151"/>
      <c r="L14" s="151"/>
      <c r="M14" s="151"/>
      <c r="N14" s="151"/>
      <c r="O14" s="151"/>
      <c r="P14" s="151"/>
      <c r="Q14" s="151"/>
      <c r="R14" s="152"/>
      <c r="S14" s="8"/>
    </row>
    <row r="15" spans="2:19" ht="10.5" customHeight="1">
      <c r="B15" s="8"/>
      <c r="C15" s="8"/>
      <c r="D15" s="8"/>
      <c r="E15" s="8"/>
      <c r="F15" s="8"/>
      <c r="G15" s="8"/>
      <c r="H15" s="8"/>
      <c r="I15" s="8"/>
      <c r="J15" s="8"/>
      <c r="K15" s="8"/>
      <c r="L15" s="8"/>
      <c r="M15" s="8"/>
      <c r="N15" s="8"/>
      <c r="O15" s="8"/>
      <c r="P15" s="8"/>
      <c r="Q15" s="8"/>
      <c r="R15" s="8"/>
      <c r="S15" s="8"/>
    </row>
    <row r="16" spans="2:21" ht="15">
      <c r="B16" s="8"/>
      <c r="C16" s="10"/>
      <c r="D16" s="10"/>
      <c r="E16" s="10"/>
      <c r="F16" s="10"/>
      <c r="G16" s="10"/>
      <c r="H16" s="8"/>
      <c r="I16" s="162" t="s">
        <v>8</v>
      </c>
      <c r="J16" s="163"/>
      <c r="K16" s="163"/>
      <c r="L16" s="163"/>
      <c r="M16" s="164"/>
      <c r="N16" s="259"/>
      <c r="O16" s="260"/>
      <c r="P16" s="260"/>
      <c r="Q16" s="260"/>
      <c r="R16" s="261"/>
      <c r="S16" s="8"/>
      <c r="U16" s="11"/>
    </row>
    <row r="17" spans="2:19" ht="15">
      <c r="B17" s="8"/>
      <c r="C17" s="10"/>
      <c r="D17" s="10"/>
      <c r="E17" s="10"/>
      <c r="F17" s="10"/>
      <c r="G17" s="10"/>
      <c r="H17" s="8"/>
      <c r="I17" s="162" t="s">
        <v>9</v>
      </c>
      <c r="J17" s="163"/>
      <c r="K17" s="163"/>
      <c r="L17" s="163"/>
      <c r="M17" s="164"/>
      <c r="N17" s="259"/>
      <c r="O17" s="260"/>
      <c r="P17" s="260"/>
      <c r="Q17" s="260"/>
      <c r="R17" s="261"/>
      <c r="S17" s="8"/>
    </row>
    <row r="18" spans="2:19" ht="15">
      <c r="B18" s="8"/>
      <c r="C18" s="10"/>
      <c r="D18" s="10"/>
      <c r="E18" s="10"/>
      <c r="F18" s="10"/>
      <c r="G18" s="10"/>
      <c r="H18" s="8"/>
      <c r="I18" s="162" t="s">
        <v>10</v>
      </c>
      <c r="J18" s="163"/>
      <c r="K18" s="163"/>
      <c r="L18" s="163"/>
      <c r="M18" s="164"/>
      <c r="N18" s="259"/>
      <c r="O18" s="260"/>
      <c r="P18" s="260"/>
      <c r="Q18" s="260"/>
      <c r="R18" s="261"/>
      <c r="S18" s="8"/>
    </row>
    <row r="19" spans="2:19" ht="10.5" customHeight="1">
      <c r="B19" s="8"/>
      <c r="C19" s="8"/>
      <c r="D19" s="8"/>
      <c r="E19" s="8"/>
      <c r="F19" s="8"/>
      <c r="G19" s="8"/>
      <c r="H19" s="8"/>
      <c r="I19" s="8"/>
      <c r="J19" s="8"/>
      <c r="K19" s="8"/>
      <c r="L19" s="8"/>
      <c r="M19" s="8"/>
      <c r="N19" s="8"/>
      <c r="O19" s="8"/>
      <c r="P19" s="8"/>
      <c r="Q19" s="8"/>
      <c r="R19" s="8"/>
      <c r="S19" s="8"/>
    </row>
    <row r="20" spans="2:19" ht="15" customHeight="1">
      <c r="B20" s="8"/>
      <c r="C20" s="216" t="s">
        <v>11</v>
      </c>
      <c r="D20" s="217"/>
      <c r="E20" s="217"/>
      <c r="F20" s="217"/>
      <c r="G20" s="218"/>
      <c r="H20" s="222" t="s">
        <v>12</v>
      </c>
      <c r="I20" s="102" t="s">
        <v>60</v>
      </c>
      <c r="J20" s="267">
        <f>U6</f>
        <v>43830</v>
      </c>
      <c r="K20" s="267"/>
      <c r="L20" s="267"/>
      <c r="M20" s="103"/>
      <c r="N20" s="104" t="s">
        <v>121</v>
      </c>
      <c r="O20" s="233">
        <f>DATE(YEAR(U5),MONTH(0),DAY(0))</f>
        <v>43465</v>
      </c>
      <c r="P20" s="233"/>
      <c r="Q20" s="233"/>
      <c r="R20" s="234"/>
      <c r="S20" s="8"/>
    </row>
    <row r="21" spans="2:19" ht="15">
      <c r="B21" s="8"/>
      <c r="C21" s="219"/>
      <c r="D21" s="220"/>
      <c r="E21" s="220"/>
      <c r="F21" s="220"/>
      <c r="G21" s="221"/>
      <c r="H21" s="223"/>
      <c r="I21" s="153">
        <f>U6</f>
        <v>43830</v>
      </c>
      <c r="J21" s="154"/>
      <c r="K21" s="154"/>
      <c r="L21" s="154"/>
      <c r="M21" s="155"/>
      <c r="N21" s="268"/>
      <c r="O21" s="269"/>
      <c r="P21" s="105"/>
      <c r="Q21" s="106"/>
      <c r="R21" s="107"/>
      <c r="S21" s="8"/>
    </row>
    <row r="22" spans="2:19" ht="15">
      <c r="B22" s="8"/>
      <c r="C22" s="224">
        <v>1</v>
      </c>
      <c r="D22" s="225"/>
      <c r="E22" s="225"/>
      <c r="F22" s="225"/>
      <c r="G22" s="226"/>
      <c r="H22" s="26">
        <v>2</v>
      </c>
      <c r="I22" s="224">
        <v>3</v>
      </c>
      <c r="J22" s="225"/>
      <c r="K22" s="225"/>
      <c r="L22" s="225"/>
      <c r="M22" s="226"/>
      <c r="N22" s="224">
        <v>4</v>
      </c>
      <c r="O22" s="225"/>
      <c r="P22" s="225"/>
      <c r="Q22" s="225"/>
      <c r="R22" s="226"/>
      <c r="S22" s="8"/>
    </row>
    <row r="23" spans="2:24" ht="15">
      <c r="B23" s="8"/>
      <c r="C23" s="190" t="s">
        <v>13</v>
      </c>
      <c r="D23" s="191"/>
      <c r="E23" s="191"/>
      <c r="F23" s="191"/>
      <c r="G23" s="191"/>
      <c r="H23" s="56"/>
      <c r="I23" s="257"/>
      <c r="J23" s="257"/>
      <c r="K23" s="257"/>
      <c r="L23" s="257"/>
      <c r="M23" s="257"/>
      <c r="N23" s="257"/>
      <c r="O23" s="257"/>
      <c r="P23" s="257"/>
      <c r="Q23" s="257"/>
      <c r="R23" s="258"/>
      <c r="S23" s="8"/>
      <c r="X23" s="13"/>
    </row>
    <row r="24" spans="2:21" ht="15">
      <c r="B24" s="8"/>
      <c r="C24" s="181" t="s">
        <v>14</v>
      </c>
      <c r="D24" s="182"/>
      <c r="E24" s="182"/>
      <c r="F24" s="182"/>
      <c r="G24" s="210"/>
      <c r="H24" s="15">
        <v>110</v>
      </c>
      <c r="I24" s="156">
        <v>3337</v>
      </c>
      <c r="J24" s="157"/>
      <c r="K24" s="157"/>
      <c r="L24" s="157"/>
      <c r="M24" s="158"/>
      <c r="N24" s="159">
        <v>3905</v>
      </c>
      <c r="O24" s="160"/>
      <c r="P24" s="160"/>
      <c r="Q24" s="160"/>
      <c r="R24" s="161"/>
      <c r="S24" s="8"/>
      <c r="U24" s="60" t="s">
        <v>123</v>
      </c>
    </row>
    <row r="25" spans="2:21" ht="15">
      <c r="B25" s="8"/>
      <c r="C25" s="162" t="s">
        <v>15</v>
      </c>
      <c r="D25" s="163"/>
      <c r="E25" s="163"/>
      <c r="F25" s="163"/>
      <c r="G25" s="164"/>
      <c r="H25" s="12">
        <v>120</v>
      </c>
      <c r="I25" s="156">
        <v>9</v>
      </c>
      <c r="J25" s="157"/>
      <c r="K25" s="157"/>
      <c r="L25" s="157"/>
      <c r="M25" s="158"/>
      <c r="N25" s="159">
        <v>14</v>
      </c>
      <c r="O25" s="160"/>
      <c r="P25" s="160"/>
      <c r="Q25" s="160"/>
      <c r="R25" s="161"/>
      <c r="S25" s="8"/>
      <c r="U25" s="60" t="s">
        <v>124</v>
      </c>
    </row>
    <row r="26" spans="2:21" ht="15">
      <c r="B26" s="8"/>
      <c r="C26" s="175" t="s">
        <v>16</v>
      </c>
      <c r="D26" s="176"/>
      <c r="E26" s="176"/>
      <c r="F26" s="176"/>
      <c r="G26" s="252"/>
      <c r="H26" s="14">
        <v>130</v>
      </c>
      <c r="I26" s="253">
        <f>SUM(I28:M30)</f>
        <v>0</v>
      </c>
      <c r="J26" s="177"/>
      <c r="K26" s="177"/>
      <c r="L26" s="177"/>
      <c r="M26" s="177"/>
      <c r="N26" s="187">
        <f>SUM(N28:R30)</f>
        <v>0</v>
      </c>
      <c r="O26" s="188"/>
      <c r="P26" s="188"/>
      <c r="Q26" s="188"/>
      <c r="R26" s="189"/>
      <c r="S26" s="8"/>
      <c r="U26" s="61" t="s">
        <v>125</v>
      </c>
    </row>
    <row r="27" spans="2:21" ht="15">
      <c r="B27" s="8"/>
      <c r="C27" s="175" t="s">
        <v>66</v>
      </c>
      <c r="D27" s="176"/>
      <c r="E27" s="176"/>
      <c r="F27" s="176"/>
      <c r="G27" s="176"/>
      <c r="H27" s="14"/>
      <c r="I27" s="177"/>
      <c r="J27" s="177"/>
      <c r="K27" s="177"/>
      <c r="L27" s="177"/>
      <c r="M27" s="177"/>
      <c r="N27" s="187"/>
      <c r="O27" s="188"/>
      <c r="P27" s="188"/>
      <c r="Q27" s="188"/>
      <c r="R27" s="188"/>
      <c r="S27" s="8"/>
      <c r="U27" s="62"/>
    </row>
    <row r="28" spans="2:21" ht="15">
      <c r="B28" s="8"/>
      <c r="C28" s="181" t="s">
        <v>67</v>
      </c>
      <c r="D28" s="182"/>
      <c r="E28" s="182"/>
      <c r="F28" s="182"/>
      <c r="G28" s="182"/>
      <c r="H28" s="15">
        <v>131</v>
      </c>
      <c r="I28" s="183">
        <v>0</v>
      </c>
      <c r="J28" s="183"/>
      <c r="K28" s="183"/>
      <c r="L28" s="183"/>
      <c r="M28" s="183"/>
      <c r="N28" s="159">
        <v>0</v>
      </c>
      <c r="O28" s="160"/>
      <c r="P28" s="160"/>
      <c r="Q28" s="160"/>
      <c r="R28" s="161"/>
      <c r="S28" s="8"/>
      <c r="U28" s="63"/>
    </row>
    <row r="29" spans="2:21" ht="15">
      <c r="B29" s="8"/>
      <c r="C29" s="181" t="s">
        <v>68</v>
      </c>
      <c r="D29" s="182"/>
      <c r="E29" s="182"/>
      <c r="F29" s="182"/>
      <c r="G29" s="210"/>
      <c r="H29" s="15">
        <v>132</v>
      </c>
      <c r="I29" s="211">
        <v>0</v>
      </c>
      <c r="J29" s="183"/>
      <c r="K29" s="183"/>
      <c r="L29" s="183"/>
      <c r="M29" s="183"/>
      <c r="N29" s="159">
        <v>0</v>
      </c>
      <c r="O29" s="160"/>
      <c r="P29" s="160"/>
      <c r="Q29" s="160"/>
      <c r="R29" s="161"/>
      <c r="S29" s="8"/>
      <c r="U29" s="63"/>
    </row>
    <row r="30" spans="2:21" ht="15">
      <c r="B30" s="8"/>
      <c r="C30" s="162" t="s">
        <v>69</v>
      </c>
      <c r="D30" s="163"/>
      <c r="E30" s="163"/>
      <c r="F30" s="163"/>
      <c r="G30" s="164"/>
      <c r="H30" s="12">
        <v>133</v>
      </c>
      <c r="I30" s="156">
        <v>0</v>
      </c>
      <c r="J30" s="157"/>
      <c r="K30" s="157"/>
      <c r="L30" s="157"/>
      <c r="M30" s="158"/>
      <c r="N30" s="159">
        <v>0</v>
      </c>
      <c r="O30" s="160"/>
      <c r="P30" s="160"/>
      <c r="Q30" s="160"/>
      <c r="R30" s="161"/>
      <c r="S30" s="8"/>
      <c r="U30" s="64"/>
    </row>
    <row r="31" spans="2:21" ht="15">
      <c r="B31" s="8"/>
      <c r="C31" s="162" t="s">
        <v>17</v>
      </c>
      <c r="D31" s="163"/>
      <c r="E31" s="163"/>
      <c r="F31" s="163"/>
      <c r="G31" s="164"/>
      <c r="H31" s="12">
        <v>140</v>
      </c>
      <c r="I31" s="156"/>
      <c r="J31" s="157"/>
      <c r="K31" s="157"/>
      <c r="L31" s="157"/>
      <c r="M31" s="158"/>
      <c r="N31" s="159">
        <v>30</v>
      </c>
      <c r="O31" s="160"/>
      <c r="P31" s="160"/>
      <c r="Q31" s="160"/>
      <c r="R31" s="161"/>
      <c r="S31" s="8"/>
      <c r="U31" s="60" t="s">
        <v>126</v>
      </c>
    </row>
    <row r="32" spans="2:21" ht="15">
      <c r="B32" s="8"/>
      <c r="C32" s="162" t="s">
        <v>18</v>
      </c>
      <c r="D32" s="163"/>
      <c r="E32" s="163"/>
      <c r="F32" s="163"/>
      <c r="G32" s="164"/>
      <c r="H32" s="12">
        <v>150</v>
      </c>
      <c r="I32" s="156">
        <v>1</v>
      </c>
      <c r="J32" s="157"/>
      <c r="K32" s="157"/>
      <c r="L32" s="157"/>
      <c r="M32" s="158"/>
      <c r="N32" s="159">
        <v>1</v>
      </c>
      <c r="O32" s="160"/>
      <c r="P32" s="160"/>
      <c r="Q32" s="160"/>
      <c r="R32" s="161"/>
      <c r="S32" s="8"/>
      <c r="U32" s="60" t="s">
        <v>127</v>
      </c>
    </row>
    <row r="33" spans="2:21" ht="15">
      <c r="B33" s="8"/>
      <c r="C33" s="162" t="s">
        <v>19</v>
      </c>
      <c r="D33" s="163"/>
      <c r="E33" s="163"/>
      <c r="F33" s="163"/>
      <c r="G33" s="164"/>
      <c r="H33" s="12">
        <v>160</v>
      </c>
      <c r="I33" s="156">
        <v>0</v>
      </c>
      <c r="J33" s="157"/>
      <c r="K33" s="157"/>
      <c r="L33" s="157"/>
      <c r="M33" s="158"/>
      <c r="N33" s="159">
        <v>0</v>
      </c>
      <c r="O33" s="160"/>
      <c r="P33" s="160"/>
      <c r="Q33" s="160"/>
      <c r="R33" s="161"/>
      <c r="S33" s="8"/>
      <c r="U33" s="60" t="s">
        <v>128</v>
      </c>
    </row>
    <row r="34" spans="2:22" ht="15">
      <c r="B34" s="8"/>
      <c r="C34" s="162" t="s">
        <v>20</v>
      </c>
      <c r="D34" s="163"/>
      <c r="E34" s="163"/>
      <c r="F34" s="163"/>
      <c r="G34" s="164"/>
      <c r="H34" s="12">
        <v>170</v>
      </c>
      <c r="I34" s="156">
        <v>0</v>
      </c>
      <c r="J34" s="157"/>
      <c r="K34" s="157"/>
      <c r="L34" s="157"/>
      <c r="M34" s="158"/>
      <c r="N34" s="159"/>
      <c r="O34" s="160"/>
      <c r="P34" s="160"/>
      <c r="Q34" s="160"/>
      <c r="R34" s="161"/>
      <c r="S34" s="8"/>
      <c r="U34" s="60" t="s">
        <v>129</v>
      </c>
      <c r="V34" s="60" t="s">
        <v>130</v>
      </c>
    </row>
    <row r="35" spans="2:21" ht="15">
      <c r="B35" s="8"/>
      <c r="C35" s="162" t="s">
        <v>21</v>
      </c>
      <c r="D35" s="163"/>
      <c r="E35" s="163"/>
      <c r="F35" s="163"/>
      <c r="G35" s="164"/>
      <c r="H35" s="12">
        <v>180</v>
      </c>
      <c r="I35" s="156"/>
      <c r="J35" s="157"/>
      <c r="K35" s="157"/>
      <c r="L35" s="157"/>
      <c r="M35" s="158"/>
      <c r="N35" s="159"/>
      <c r="O35" s="160"/>
      <c r="P35" s="160"/>
      <c r="Q35" s="160"/>
      <c r="R35" s="161"/>
      <c r="S35" s="8"/>
      <c r="U35" s="61" t="s">
        <v>131</v>
      </c>
    </row>
    <row r="36" spans="2:21" s="25" customFormat="1" ht="15.75">
      <c r="B36" s="24"/>
      <c r="C36" s="243" t="s">
        <v>22</v>
      </c>
      <c r="D36" s="244"/>
      <c r="E36" s="244"/>
      <c r="F36" s="244"/>
      <c r="G36" s="245"/>
      <c r="H36" s="57">
        <v>190</v>
      </c>
      <c r="I36" s="246">
        <f>SUM(I24:M26,I31:M35)</f>
        <v>3347</v>
      </c>
      <c r="J36" s="247"/>
      <c r="K36" s="247"/>
      <c r="L36" s="247"/>
      <c r="M36" s="248"/>
      <c r="N36" s="249">
        <f>SUM(N24:R26,N31:R35)</f>
        <v>3950</v>
      </c>
      <c r="O36" s="250"/>
      <c r="P36" s="250"/>
      <c r="Q36" s="250"/>
      <c r="R36" s="251"/>
      <c r="S36" s="24"/>
      <c r="U36" s="62"/>
    </row>
    <row r="37" spans="2:21" ht="15">
      <c r="B37" s="8"/>
      <c r="C37" s="190" t="s">
        <v>23</v>
      </c>
      <c r="D37" s="191"/>
      <c r="E37" s="191"/>
      <c r="F37" s="191"/>
      <c r="G37" s="191"/>
      <c r="H37" s="58"/>
      <c r="I37" s="192"/>
      <c r="J37" s="192"/>
      <c r="K37" s="192"/>
      <c r="L37" s="192"/>
      <c r="M37" s="192"/>
      <c r="N37" s="193"/>
      <c r="O37" s="193"/>
      <c r="P37" s="193"/>
      <c r="Q37" s="193"/>
      <c r="R37" s="194"/>
      <c r="S37" s="8"/>
      <c r="U37" s="64"/>
    </row>
    <row r="38" spans="2:21" ht="15">
      <c r="B38" s="8"/>
      <c r="C38" s="181" t="s">
        <v>24</v>
      </c>
      <c r="D38" s="182"/>
      <c r="E38" s="182"/>
      <c r="F38" s="182"/>
      <c r="G38" s="210"/>
      <c r="H38" s="15">
        <v>210</v>
      </c>
      <c r="I38" s="236">
        <f>SUM(I40:M45)</f>
        <v>4319</v>
      </c>
      <c r="J38" s="237"/>
      <c r="K38" s="237"/>
      <c r="L38" s="237"/>
      <c r="M38" s="238"/>
      <c r="N38" s="239">
        <f>SUM(N40:R45)</f>
        <v>3151</v>
      </c>
      <c r="O38" s="240"/>
      <c r="P38" s="240"/>
      <c r="Q38" s="240"/>
      <c r="R38" s="241"/>
      <c r="S38" s="8"/>
      <c r="U38" s="60"/>
    </row>
    <row r="39" spans="2:21" ht="15" customHeight="1">
      <c r="B39" s="8"/>
      <c r="C39" s="175" t="s">
        <v>66</v>
      </c>
      <c r="D39" s="176"/>
      <c r="E39" s="176"/>
      <c r="F39" s="176"/>
      <c r="G39" s="176"/>
      <c r="H39" s="14"/>
      <c r="I39" s="177"/>
      <c r="J39" s="177"/>
      <c r="K39" s="177"/>
      <c r="L39" s="177"/>
      <c r="M39" s="177"/>
      <c r="N39" s="178"/>
      <c r="O39" s="179"/>
      <c r="P39" s="179"/>
      <c r="Q39" s="179"/>
      <c r="R39" s="180"/>
      <c r="S39" s="8"/>
      <c r="U39" s="65"/>
    </row>
    <row r="40" spans="2:21" ht="15" customHeight="1">
      <c r="B40" s="8"/>
      <c r="C40" s="181" t="s">
        <v>71</v>
      </c>
      <c r="D40" s="182"/>
      <c r="E40" s="182"/>
      <c r="F40" s="182"/>
      <c r="G40" s="182"/>
      <c r="H40" s="15">
        <v>211</v>
      </c>
      <c r="I40" s="242">
        <v>2188</v>
      </c>
      <c r="J40" s="183"/>
      <c r="K40" s="183"/>
      <c r="L40" s="183"/>
      <c r="M40" s="183"/>
      <c r="N40" s="159">
        <v>1622</v>
      </c>
      <c r="O40" s="160"/>
      <c r="P40" s="160"/>
      <c r="Q40" s="160"/>
      <c r="R40" s="161"/>
      <c r="S40" s="8"/>
      <c r="U40" s="66" t="s">
        <v>132</v>
      </c>
    </row>
    <row r="41" spans="2:21" ht="15">
      <c r="B41" s="8"/>
      <c r="C41" s="162" t="s">
        <v>70</v>
      </c>
      <c r="D41" s="163"/>
      <c r="E41" s="163"/>
      <c r="F41" s="163"/>
      <c r="G41" s="164"/>
      <c r="H41" s="12">
        <v>212</v>
      </c>
      <c r="I41" s="156">
        <v>0</v>
      </c>
      <c r="J41" s="157"/>
      <c r="K41" s="157"/>
      <c r="L41" s="157"/>
      <c r="M41" s="158"/>
      <c r="N41" s="159">
        <v>0</v>
      </c>
      <c r="O41" s="160"/>
      <c r="P41" s="160"/>
      <c r="Q41" s="160"/>
      <c r="R41" s="161"/>
      <c r="S41" s="8"/>
      <c r="U41" s="60" t="s">
        <v>133</v>
      </c>
    </row>
    <row r="42" spans="2:21" ht="15">
      <c r="B42" s="8"/>
      <c r="C42" s="162" t="s">
        <v>72</v>
      </c>
      <c r="D42" s="163"/>
      <c r="E42" s="163"/>
      <c r="F42" s="163"/>
      <c r="G42" s="164"/>
      <c r="H42" s="12">
        <v>213</v>
      </c>
      <c r="I42" s="156">
        <v>1042</v>
      </c>
      <c r="J42" s="157"/>
      <c r="K42" s="157"/>
      <c r="L42" s="157"/>
      <c r="M42" s="158"/>
      <c r="N42" s="159">
        <v>581</v>
      </c>
      <c r="O42" s="160"/>
      <c r="P42" s="160"/>
      <c r="Q42" s="160"/>
      <c r="R42" s="161"/>
      <c r="S42" s="8"/>
      <c r="U42" s="60" t="s">
        <v>134</v>
      </c>
    </row>
    <row r="43" spans="2:22" ht="15">
      <c r="B43" s="8"/>
      <c r="C43" s="162" t="s">
        <v>73</v>
      </c>
      <c r="D43" s="163"/>
      <c r="E43" s="163"/>
      <c r="F43" s="163"/>
      <c r="G43" s="164"/>
      <c r="H43" s="12">
        <v>214</v>
      </c>
      <c r="I43" s="156">
        <v>1089</v>
      </c>
      <c r="J43" s="157"/>
      <c r="K43" s="157"/>
      <c r="L43" s="157"/>
      <c r="M43" s="158"/>
      <c r="N43" s="159">
        <v>948</v>
      </c>
      <c r="O43" s="160"/>
      <c r="P43" s="160"/>
      <c r="Q43" s="160"/>
      <c r="R43" s="161"/>
      <c r="S43" s="8"/>
      <c r="U43" s="60" t="s">
        <v>136</v>
      </c>
      <c r="V43" s="60" t="s">
        <v>135</v>
      </c>
    </row>
    <row r="44" spans="2:21" ht="15">
      <c r="B44" s="8"/>
      <c r="C44" s="162" t="s">
        <v>74</v>
      </c>
      <c r="D44" s="163"/>
      <c r="E44" s="163"/>
      <c r="F44" s="163"/>
      <c r="G44" s="164"/>
      <c r="H44" s="12">
        <v>215</v>
      </c>
      <c r="I44" s="156">
        <v>0</v>
      </c>
      <c r="J44" s="157"/>
      <c r="K44" s="157"/>
      <c r="L44" s="157"/>
      <c r="M44" s="158"/>
      <c r="N44" s="159">
        <v>0</v>
      </c>
      <c r="O44" s="160"/>
      <c r="P44" s="160"/>
      <c r="Q44" s="160"/>
      <c r="R44" s="161"/>
      <c r="S44" s="8"/>
      <c r="U44" s="60" t="s">
        <v>137</v>
      </c>
    </row>
    <row r="45" spans="2:21" ht="15">
      <c r="B45" s="8"/>
      <c r="C45" s="162" t="s">
        <v>75</v>
      </c>
      <c r="D45" s="163"/>
      <c r="E45" s="163"/>
      <c r="F45" s="163"/>
      <c r="G45" s="164"/>
      <c r="H45" s="12">
        <v>216</v>
      </c>
      <c r="I45" s="156">
        <v>0</v>
      </c>
      <c r="J45" s="157"/>
      <c r="K45" s="157"/>
      <c r="L45" s="157"/>
      <c r="M45" s="158"/>
      <c r="N45" s="159">
        <v>0</v>
      </c>
      <c r="O45" s="160"/>
      <c r="P45" s="160"/>
      <c r="Q45" s="160"/>
      <c r="R45" s="161"/>
      <c r="S45" s="8"/>
      <c r="U45" s="61"/>
    </row>
    <row r="46" spans="2:21" ht="15">
      <c r="B46" s="8"/>
      <c r="C46" s="162" t="s">
        <v>25</v>
      </c>
      <c r="D46" s="163"/>
      <c r="E46" s="163"/>
      <c r="F46" s="163"/>
      <c r="G46" s="164"/>
      <c r="H46" s="12">
        <v>220</v>
      </c>
      <c r="I46" s="156">
        <v>0</v>
      </c>
      <c r="J46" s="157"/>
      <c r="K46" s="157"/>
      <c r="L46" s="157"/>
      <c r="M46" s="158"/>
      <c r="N46" s="159">
        <v>0</v>
      </c>
      <c r="O46" s="160"/>
      <c r="P46" s="160"/>
      <c r="Q46" s="160"/>
      <c r="R46" s="161"/>
      <c r="S46" s="8"/>
      <c r="U46" s="60" t="s">
        <v>138</v>
      </c>
    </row>
    <row r="47" spans="2:21" ht="15">
      <c r="B47" s="8"/>
      <c r="C47" s="162" t="s">
        <v>26</v>
      </c>
      <c r="D47" s="163"/>
      <c r="E47" s="163"/>
      <c r="F47" s="163"/>
      <c r="G47" s="164"/>
      <c r="H47" s="12">
        <v>230</v>
      </c>
      <c r="I47" s="156">
        <v>191</v>
      </c>
      <c r="J47" s="157"/>
      <c r="K47" s="157"/>
      <c r="L47" s="157"/>
      <c r="M47" s="158"/>
      <c r="N47" s="159">
        <v>130</v>
      </c>
      <c r="O47" s="160"/>
      <c r="P47" s="160"/>
      <c r="Q47" s="160"/>
      <c r="R47" s="161"/>
      <c r="S47" s="8"/>
      <c r="U47" s="61" t="s">
        <v>131</v>
      </c>
    </row>
    <row r="48" spans="2:21" ht="30" customHeight="1">
      <c r="B48" s="8"/>
      <c r="C48" s="162" t="s">
        <v>27</v>
      </c>
      <c r="D48" s="163"/>
      <c r="E48" s="163"/>
      <c r="F48" s="163"/>
      <c r="G48" s="164"/>
      <c r="H48" s="12">
        <v>240</v>
      </c>
      <c r="I48" s="156">
        <v>8</v>
      </c>
      <c r="J48" s="157"/>
      <c r="K48" s="157"/>
      <c r="L48" s="157"/>
      <c r="M48" s="158"/>
      <c r="N48" s="159">
        <v>1</v>
      </c>
      <c r="O48" s="160"/>
      <c r="P48" s="160"/>
      <c r="Q48" s="160"/>
      <c r="R48" s="161"/>
      <c r="S48" s="8"/>
      <c r="U48" s="60" t="s">
        <v>139</v>
      </c>
    </row>
    <row r="49" spans="2:22" ht="15">
      <c r="B49" s="8"/>
      <c r="C49" s="162" t="s">
        <v>28</v>
      </c>
      <c r="D49" s="163"/>
      <c r="E49" s="163"/>
      <c r="F49" s="163"/>
      <c r="G49" s="164"/>
      <c r="H49" s="12">
        <v>250</v>
      </c>
      <c r="I49" s="156">
        <v>6075</v>
      </c>
      <c r="J49" s="157"/>
      <c r="K49" s="157"/>
      <c r="L49" s="157"/>
      <c r="M49" s="158"/>
      <c r="N49" s="159">
        <v>2451</v>
      </c>
      <c r="O49" s="160"/>
      <c r="P49" s="160"/>
      <c r="Q49" s="160"/>
      <c r="R49" s="161"/>
      <c r="S49" s="8"/>
      <c r="U49" s="60" t="s">
        <v>129</v>
      </c>
      <c r="V49" s="60" t="s">
        <v>130</v>
      </c>
    </row>
    <row r="50" spans="2:22" ht="15">
      <c r="B50" s="8"/>
      <c r="C50" s="162" t="s">
        <v>29</v>
      </c>
      <c r="D50" s="163"/>
      <c r="E50" s="163"/>
      <c r="F50" s="163"/>
      <c r="G50" s="164"/>
      <c r="H50" s="12">
        <v>260</v>
      </c>
      <c r="I50" s="156">
        <v>0</v>
      </c>
      <c r="J50" s="157"/>
      <c r="K50" s="157"/>
      <c r="L50" s="157"/>
      <c r="M50" s="158"/>
      <c r="N50" s="159">
        <v>0</v>
      </c>
      <c r="O50" s="160"/>
      <c r="P50" s="160"/>
      <c r="Q50" s="160"/>
      <c r="R50" s="161"/>
      <c r="S50" s="8"/>
      <c r="U50" s="60" t="s">
        <v>366</v>
      </c>
      <c r="V50" s="60" t="s">
        <v>140</v>
      </c>
    </row>
    <row r="51" spans="2:22" ht="15">
      <c r="B51" s="8"/>
      <c r="C51" s="228" t="s">
        <v>369</v>
      </c>
      <c r="D51" s="163"/>
      <c r="E51" s="163"/>
      <c r="F51" s="163"/>
      <c r="G51" s="164"/>
      <c r="H51" s="12">
        <v>270</v>
      </c>
      <c r="I51" s="156">
        <v>41</v>
      </c>
      <c r="J51" s="157"/>
      <c r="K51" s="157"/>
      <c r="L51" s="157"/>
      <c r="M51" s="158"/>
      <c r="N51" s="159">
        <v>4883</v>
      </c>
      <c r="O51" s="160"/>
      <c r="P51" s="160"/>
      <c r="Q51" s="160"/>
      <c r="R51" s="161"/>
      <c r="S51" s="8"/>
      <c r="U51" s="148" t="s">
        <v>141</v>
      </c>
      <c r="V51" s="149"/>
    </row>
    <row r="52" spans="2:21" ht="15">
      <c r="B52" s="8"/>
      <c r="C52" s="162" t="s">
        <v>30</v>
      </c>
      <c r="D52" s="163"/>
      <c r="E52" s="163"/>
      <c r="F52" s="163"/>
      <c r="G52" s="164"/>
      <c r="H52" s="12">
        <v>280</v>
      </c>
      <c r="I52" s="156">
        <v>1</v>
      </c>
      <c r="J52" s="157"/>
      <c r="K52" s="157"/>
      <c r="L52" s="157"/>
      <c r="M52" s="158"/>
      <c r="N52" s="159">
        <v>1</v>
      </c>
      <c r="O52" s="160"/>
      <c r="P52" s="160"/>
      <c r="Q52" s="160"/>
      <c r="R52" s="161"/>
      <c r="S52" s="8"/>
      <c r="U52" s="60" t="s">
        <v>142</v>
      </c>
    </row>
    <row r="53" spans="2:22" s="25" customFormat="1" ht="15.75">
      <c r="B53" s="24"/>
      <c r="C53" s="167" t="s">
        <v>31</v>
      </c>
      <c r="D53" s="167"/>
      <c r="E53" s="167"/>
      <c r="F53" s="167"/>
      <c r="G53" s="167"/>
      <c r="H53" s="59">
        <v>290</v>
      </c>
      <c r="I53" s="168">
        <f>SUM(I38,I46:M52)</f>
        <v>10635</v>
      </c>
      <c r="J53" s="168"/>
      <c r="K53" s="168"/>
      <c r="L53" s="168"/>
      <c r="M53" s="168"/>
      <c r="N53" s="169">
        <f>SUM(N38,N46:R52)</f>
        <v>10617</v>
      </c>
      <c r="O53" s="169"/>
      <c r="P53" s="169"/>
      <c r="Q53" s="169"/>
      <c r="R53" s="169"/>
      <c r="S53" s="24"/>
      <c r="U53" s="114" t="str">
        <f>IF(I54-I96=0," ",IF(U54&lt;0,CONCATENATE("Актив баланса на конец отчетного периода меньше пассива на ",-U54," тыс.руб."),CONCATENATE("Актив баланса на конец отчетного периода превышает пассив на ",U54," тыс.руб.")))</f>
        <v> </v>
      </c>
      <c r="V53" s="115"/>
    </row>
    <row r="54" spans="2:22" s="25" customFormat="1" ht="15.75">
      <c r="B54" s="24"/>
      <c r="C54" s="167" t="s">
        <v>32</v>
      </c>
      <c r="D54" s="167"/>
      <c r="E54" s="167"/>
      <c r="F54" s="167"/>
      <c r="G54" s="167"/>
      <c r="H54" s="59">
        <v>300</v>
      </c>
      <c r="I54" s="168">
        <f>I36+I53</f>
        <v>13982</v>
      </c>
      <c r="J54" s="168"/>
      <c r="K54" s="168"/>
      <c r="L54" s="168"/>
      <c r="M54" s="168"/>
      <c r="N54" s="169">
        <f>N36+N53</f>
        <v>14567</v>
      </c>
      <c r="O54" s="169"/>
      <c r="P54" s="169"/>
      <c r="Q54" s="169"/>
      <c r="R54" s="169"/>
      <c r="S54" s="24"/>
      <c r="U54" s="116">
        <f>IF(ABS(I54-I96)&gt;0,I54-I96,0)</f>
        <v>0</v>
      </c>
      <c r="V54" s="116">
        <f>IF(ABS(N54-N96)&gt;0,N54-N96,0)</f>
        <v>0</v>
      </c>
    </row>
    <row r="55" spans="2:22" s="6" customFormat="1" ht="15">
      <c r="B55" s="5"/>
      <c r="C55" s="139"/>
      <c r="D55" s="139"/>
      <c r="E55" s="139"/>
      <c r="F55" s="139"/>
      <c r="G55" s="139"/>
      <c r="H55" s="108"/>
      <c r="I55" s="140"/>
      <c r="J55" s="140"/>
      <c r="K55" s="140"/>
      <c r="L55" s="140"/>
      <c r="M55" s="140"/>
      <c r="N55" s="140"/>
      <c r="O55" s="140"/>
      <c r="P55" s="140"/>
      <c r="Q55" s="140"/>
      <c r="R55" s="140"/>
      <c r="S55" s="5"/>
      <c r="V55" s="28" t="str">
        <f>IF(N54-N96=0," ",IF(V54&lt;0,CONCATENATE("Актив баланса на начало отчетного периода меньше пассива на ",-V54," тыс.руб."),CONCATENATE("Актив баланса на начало отчетного периода превышает пассив на ",V54," тыс.руб.")))</f>
        <v> </v>
      </c>
    </row>
    <row r="56" spans="2:19" s="143" customFormat="1" ht="5.25">
      <c r="B56" s="141"/>
      <c r="C56" s="235"/>
      <c r="D56" s="235"/>
      <c r="E56" s="235"/>
      <c r="F56" s="235"/>
      <c r="G56" s="235"/>
      <c r="H56" s="235"/>
      <c r="I56" s="235"/>
      <c r="J56" s="235"/>
      <c r="K56" s="235"/>
      <c r="L56" s="235"/>
      <c r="M56" s="235"/>
      <c r="N56" s="235"/>
      <c r="O56" s="142"/>
      <c r="P56" s="142"/>
      <c r="Q56" s="142"/>
      <c r="R56" s="142"/>
      <c r="S56" s="141"/>
    </row>
    <row r="57" spans="2:19" ht="15" customHeight="1">
      <c r="B57" s="8"/>
      <c r="C57" s="216" t="s">
        <v>33</v>
      </c>
      <c r="D57" s="217"/>
      <c r="E57" s="217"/>
      <c r="F57" s="217"/>
      <c r="G57" s="218"/>
      <c r="H57" s="222" t="s">
        <v>12</v>
      </c>
      <c r="I57" s="27" t="s">
        <v>60</v>
      </c>
      <c r="J57" s="227">
        <f>U6</f>
        <v>43830</v>
      </c>
      <c r="K57" s="227"/>
      <c r="L57" s="227"/>
      <c r="M57" s="45"/>
      <c r="N57" s="44" t="s">
        <v>121</v>
      </c>
      <c r="O57" s="233">
        <f>DATE(YEAR(U5),MONTH(0),DAY(0))</f>
        <v>43465</v>
      </c>
      <c r="P57" s="233"/>
      <c r="Q57" s="233"/>
      <c r="R57" s="234"/>
      <c r="S57" s="8"/>
    </row>
    <row r="58" spans="2:19" ht="15">
      <c r="B58" s="8"/>
      <c r="C58" s="219">
        <v>1</v>
      </c>
      <c r="D58" s="220"/>
      <c r="E58" s="220"/>
      <c r="F58" s="220"/>
      <c r="G58" s="221"/>
      <c r="H58" s="223"/>
      <c r="I58" s="207">
        <f>U6</f>
        <v>43830</v>
      </c>
      <c r="J58" s="208"/>
      <c r="K58" s="208"/>
      <c r="L58" s="208"/>
      <c r="M58" s="209"/>
      <c r="N58" s="231"/>
      <c r="O58" s="232"/>
      <c r="P58" s="41"/>
      <c r="Q58" s="42"/>
      <c r="R58" s="43"/>
      <c r="S58" s="8"/>
    </row>
    <row r="59" spans="2:19" ht="15">
      <c r="B59" s="8"/>
      <c r="C59" s="224">
        <v>1</v>
      </c>
      <c r="D59" s="225"/>
      <c r="E59" s="225"/>
      <c r="F59" s="225"/>
      <c r="G59" s="226"/>
      <c r="H59" s="26">
        <v>2</v>
      </c>
      <c r="I59" s="224">
        <v>3</v>
      </c>
      <c r="J59" s="225"/>
      <c r="K59" s="225"/>
      <c r="L59" s="225"/>
      <c r="M59" s="226"/>
      <c r="N59" s="224">
        <v>4</v>
      </c>
      <c r="O59" s="225"/>
      <c r="P59" s="225"/>
      <c r="Q59" s="225"/>
      <c r="R59" s="226"/>
      <c r="S59" s="8"/>
    </row>
    <row r="60" spans="2:19" ht="15">
      <c r="B60" s="8"/>
      <c r="C60" s="190" t="s">
        <v>34</v>
      </c>
      <c r="D60" s="191"/>
      <c r="E60" s="191"/>
      <c r="F60" s="191"/>
      <c r="G60" s="191"/>
      <c r="H60" s="58"/>
      <c r="I60" s="229"/>
      <c r="J60" s="229"/>
      <c r="K60" s="229"/>
      <c r="L60" s="229"/>
      <c r="M60" s="229"/>
      <c r="N60" s="229"/>
      <c r="O60" s="229"/>
      <c r="P60" s="229"/>
      <c r="Q60" s="229"/>
      <c r="R60" s="230"/>
      <c r="S60" s="8"/>
    </row>
    <row r="61" spans="2:21" ht="15" customHeight="1">
      <c r="B61" s="8"/>
      <c r="C61" s="181" t="s">
        <v>35</v>
      </c>
      <c r="D61" s="182"/>
      <c r="E61" s="182"/>
      <c r="F61" s="182"/>
      <c r="G61" s="210"/>
      <c r="H61" s="15">
        <v>410</v>
      </c>
      <c r="I61" s="211">
        <v>1217</v>
      </c>
      <c r="J61" s="183"/>
      <c r="K61" s="183"/>
      <c r="L61" s="183"/>
      <c r="M61" s="212"/>
      <c r="N61" s="195">
        <v>1217</v>
      </c>
      <c r="O61" s="196"/>
      <c r="P61" s="196"/>
      <c r="Q61" s="196"/>
      <c r="R61" s="197"/>
      <c r="S61" s="8"/>
      <c r="U61" s="60" t="s">
        <v>143</v>
      </c>
    </row>
    <row r="62" spans="2:27" ht="15" customHeight="1">
      <c r="B62" s="8"/>
      <c r="C62" s="162" t="s">
        <v>36</v>
      </c>
      <c r="D62" s="163"/>
      <c r="E62" s="163"/>
      <c r="F62" s="163"/>
      <c r="G62" s="164"/>
      <c r="H62" s="12">
        <v>420</v>
      </c>
      <c r="I62" s="213">
        <v>0</v>
      </c>
      <c r="J62" s="214"/>
      <c r="K62" s="214"/>
      <c r="L62" s="214"/>
      <c r="M62" s="215"/>
      <c r="N62" s="195"/>
      <c r="O62" s="196"/>
      <c r="P62" s="196"/>
      <c r="Q62" s="196"/>
      <c r="R62" s="197"/>
      <c r="S62" s="8"/>
      <c r="U62" s="60" t="s">
        <v>144</v>
      </c>
      <c r="V62" s="67"/>
      <c r="W62" s="67"/>
      <c r="X62" s="67"/>
      <c r="Y62" s="67"/>
      <c r="Z62" s="67"/>
      <c r="AA62" s="67"/>
    </row>
    <row r="63" spans="2:27" ht="15">
      <c r="B63" s="8"/>
      <c r="C63" s="162" t="s">
        <v>37</v>
      </c>
      <c r="D63" s="163"/>
      <c r="E63" s="163"/>
      <c r="F63" s="163"/>
      <c r="G63" s="164"/>
      <c r="H63" s="12">
        <v>430</v>
      </c>
      <c r="I63" s="213">
        <v>0</v>
      </c>
      <c r="J63" s="214"/>
      <c r="K63" s="214"/>
      <c r="L63" s="214"/>
      <c r="M63" s="215"/>
      <c r="N63" s="195">
        <v>0</v>
      </c>
      <c r="O63" s="196"/>
      <c r="P63" s="196"/>
      <c r="Q63" s="196"/>
      <c r="R63" s="197"/>
      <c r="S63" s="8"/>
      <c r="U63" s="61" t="s">
        <v>145</v>
      </c>
      <c r="V63" s="67"/>
      <c r="W63" s="67"/>
      <c r="X63" s="67"/>
      <c r="Y63" s="67"/>
      <c r="Z63" s="67"/>
      <c r="AA63" s="67"/>
    </row>
    <row r="64" spans="2:27" ht="15">
      <c r="B64" s="8"/>
      <c r="C64" s="162" t="s">
        <v>38</v>
      </c>
      <c r="D64" s="163"/>
      <c r="E64" s="163"/>
      <c r="F64" s="163"/>
      <c r="G64" s="164"/>
      <c r="H64" s="12">
        <v>440</v>
      </c>
      <c r="I64" s="156">
        <v>0</v>
      </c>
      <c r="J64" s="157"/>
      <c r="K64" s="157"/>
      <c r="L64" s="157"/>
      <c r="M64" s="158"/>
      <c r="N64" s="195">
        <v>0</v>
      </c>
      <c r="O64" s="196"/>
      <c r="P64" s="196"/>
      <c r="Q64" s="196"/>
      <c r="R64" s="197"/>
      <c r="S64" s="8"/>
      <c r="U64" s="60" t="s">
        <v>146</v>
      </c>
      <c r="V64" s="67"/>
      <c r="W64" s="67"/>
      <c r="X64" s="67"/>
      <c r="Y64" s="67"/>
      <c r="Z64" s="67"/>
      <c r="AA64" s="67"/>
    </row>
    <row r="65" spans="2:27" ht="15">
      <c r="B65" s="8"/>
      <c r="C65" s="162" t="s">
        <v>39</v>
      </c>
      <c r="D65" s="163"/>
      <c r="E65" s="163"/>
      <c r="F65" s="163"/>
      <c r="G65" s="164"/>
      <c r="H65" s="12">
        <v>450</v>
      </c>
      <c r="I65" s="156">
        <v>1807</v>
      </c>
      <c r="J65" s="157"/>
      <c r="K65" s="157"/>
      <c r="L65" s="157"/>
      <c r="M65" s="158"/>
      <c r="N65" s="195">
        <v>2233</v>
      </c>
      <c r="O65" s="196"/>
      <c r="P65" s="196"/>
      <c r="Q65" s="196"/>
      <c r="R65" s="197"/>
      <c r="S65" s="8"/>
      <c r="U65" s="60" t="s">
        <v>147</v>
      </c>
      <c r="V65" s="67"/>
      <c r="W65" s="67"/>
      <c r="X65" s="67"/>
      <c r="Y65" s="67"/>
      <c r="Z65" s="67"/>
      <c r="AA65" s="67"/>
    </row>
    <row r="66" spans="2:27" ht="15">
      <c r="B66" s="8"/>
      <c r="C66" s="162" t="s">
        <v>40</v>
      </c>
      <c r="D66" s="163"/>
      <c r="E66" s="163"/>
      <c r="F66" s="163"/>
      <c r="G66" s="164"/>
      <c r="H66" s="12">
        <v>460</v>
      </c>
      <c r="I66" s="156">
        <v>3891</v>
      </c>
      <c r="J66" s="157"/>
      <c r="K66" s="157"/>
      <c r="L66" s="157"/>
      <c r="M66" s="158"/>
      <c r="N66" s="195">
        <v>3753</v>
      </c>
      <c r="O66" s="196"/>
      <c r="P66" s="196"/>
      <c r="Q66" s="196"/>
      <c r="R66" s="197"/>
      <c r="S66" s="8"/>
      <c r="U66" s="61" t="s">
        <v>148</v>
      </c>
      <c r="V66" s="67"/>
      <c r="W66" s="67"/>
      <c r="X66" s="67"/>
      <c r="Y66" s="67"/>
      <c r="Z66" s="67"/>
      <c r="AA66" s="67"/>
    </row>
    <row r="67" spans="2:21" ht="15">
      <c r="B67" s="8"/>
      <c r="C67" s="162" t="s">
        <v>41</v>
      </c>
      <c r="D67" s="163"/>
      <c r="E67" s="163"/>
      <c r="F67" s="163"/>
      <c r="G67" s="164"/>
      <c r="H67" s="12">
        <v>470</v>
      </c>
      <c r="I67" s="156"/>
      <c r="J67" s="157"/>
      <c r="K67" s="157"/>
      <c r="L67" s="157"/>
      <c r="M67" s="158"/>
      <c r="N67" s="195">
        <v>0</v>
      </c>
      <c r="O67" s="196"/>
      <c r="P67" s="196"/>
      <c r="Q67" s="196"/>
      <c r="R67" s="197"/>
      <c r="S67" s="8"/>
      <c r="U67" s="60" t="s">
        <v>149</v>
      </c>
    </row>
    <row r="68" spans="2:21" ht="15">
      <c r="B68" s="8"/>
      <c r="C68" s="162" t="s">
        <v>42</v>
      </c>
      <c r="D68" s="163"/>
      <c r="E68" s="163"/>
      <c r="F68" s="163"/>
      <c r="G68" s="164"/>
      <c r="H68" s="12">
        <v>480</v>
      </c>
      <c r="I68" s="156">
        <v>0</v>
      </c>
      <c r="J68" s="157"/>
      <c r="K68" s="157"/>
      <c r="L68" s="157"/>
      <c r="M68" s="158"/>
      <c r="N68" s="195">
        <v>0</v>
      </c>
      <c r="O68" s="196"/>
      <c r="P68" s="196"/>
      <c r="Q68" s="196"/>
      <c r="R68" s="197"/>
      <c r="S68" s="8"/>
      <c r="U68" s="61" t="s">
        <v>150</v>
      </c>
    </row>
    <row r="69" spans="2:19" s="25" customFormat="1" ht="15.75">
      <c r="B69" s="24"/>
      <c r="C69" s="198" t="s">
        <v>43</v>
      </c>
      <c r="D69" s="199"/>
      <c r="E69" s="199"/>
      <c r="F69" s="199"/>
      <c r="G69" s="200"/>
      <c r="H69" s="59">
        <v>490</v>
      </c>
      <c r="I69" s="201">
        <f>SUM(I61,I64:M68)-I62-I63</f>
        <v>6915</v>
      </c>
      <c r="J69" s="202"/>
      <c r="K69" s="202"/>
      <c r="L69" s="202"/>
      <c r="M69" s="203"/>
      <c r="N69" s="204">
        <f>SUM(N61,N64:R68)-N62-N63</f>
        <v>7203</v>
      </c>
      <c r="O69" s="205"/>
      <c r="P69" s="205"/>
      <c r="Q69" s="205"/>
      <c r="R69" s="206"/>
      <c r="S69" s="24"/>
    </row>
    <row r="70" spans="2:19" ht="15" customHeight="1">
      <c r="B70" s="8"/>
      <c r="C70" s="190" t="s">
        <v>44</v>
      </c>
      <c r="D70" s="191"/>
      <c r="E70" s="191"/>
      <c r="F70" s="191"/>
      <c r="G70" s="191"/>
      <c r="H70" s="58"/>
      <c r="I70" s="192"/>
      <c r="J70" s="192"/>
      <c r="K70" s="192"/>
      <c r="L70" s="192"/>
      <c r="M70" s="192"/>
      <c r="N70" s="193"/>
      <c r="O70" s="193"/>
      <c r="P70" s="193"/>
      <c r="Q70" s="193"/>
      <c r="R70" s="194"/>
      <c r="S70" s="8"/>
    </row>
    <row r="71" spans="2:21" ht="15">
      <c r="B71" s="8"/>
      <c r="C71" s="162" t="s">
        <v>45</v>
      </c>
      <c r="D71" s="163"/>
      <c r="E71" s="163"/>
      <c r="F71" s="163"/>
      <c r="G71" s="164"/>
      <c r="H71" s="12">
        <v>510</v>
      </c>
      <c r="I71" s="156">
        <v>0</v>
      </c>
      <c r="J71" s="157"/>
      <c r="K71" s="157"/>
      <c r="L71" s="157"/>
      <c r="M71" s="158"/>
      <c r="N71" s="195">
        <v>0</v>
      </c>
      <c r="O71" s="196"/>
      <c r="P71" s="196"/>
      <c r="Q71" s="196"/>
      <c r="R71" s="197"/>
      <c r="S71" s="8"/>
      <c r="U71" s="60" t="s">
        <v>151</v>
      </c>
    </row>
    <row r="72" spans="2:21" ht="15">
      <c r="B72" s="8"/>
      <c r="C72" s="162" t="s">
        <v>46</v>
      </c>
      <c r="D72" s="163"/>
      <c r="E72" s="163"/>
      <c r="F72" s="163"/>
      <c r="G72" s="164"/>
      <c r="H72" s="12">
        <v>520</v>
      </c>
      <c r="I72" s="156">
        <v>0</v>
      </c>
      <c r="J72" s="157"/>
      <c r="K72" s="157"/>
      <c r="L72" s="157"/>
      <c r="M72" s="158"/>
      <c r="N72" s="195">
        <v>0</v>
      </c>
      <c r="O72" s="196"/>
      <c r="P72" s="196"/>
      <c r="Q72" s="196"/>
      <c r="R72" s="197"/>
      <c r="S72" s="8"/>
      <c r="U72" s="60" t="s">
        <v>152</v>
      </c>
    </row>
    <row r="73" spans="2:21" ht="15">
      <c r="B73" s="8"/>
      <c r="C73" s="162" t="s">
        <v>47</v>
      </c>
      <c r="D73" s="163"/>
      <c r="E73" s="163"/>
      <c r="F73" s="163"/>
      <c r="G73" s="164"/>
      <c r="H73" s="12">
        <v>530</v>
      </c>
      <c r="I73" s="156">
        <v>0</v>
      </c>
      <c r="J73" s="157"/>
      <c r="K73" s="157"/>
      <c r="L73" s="157"/>
      <c r="M73" s="158"/>
      <c r="N73" s="195">
        <v>0</v>
      </c>
      <c r="O73" s="196"/>
      <c r="P73" s="196"/>
      <c r="Q73" s="196"/>
      <c r="R73" s="197"/>
      <c r="S73" s="8"/>
      <c r="U73" s="61" t="s">
        <v>153</v>
      </c>
    </row>
    <row r="74" spans="2:21" ht="15">
      <c r="B74" s="8"/>
      <c r="C74" s="162" t="s">
        <v>48</v>
      </c>
      <c r="D74" s="163"/>
      <c r="E74" s="163"/>
      <c r="F74" s="163"/>
      <c r="G74" s="164"/>
      <c r="H74" s="12">
        <v>540</v>
      </c>
      <c r="I74" s="156"/>
      <c r="J74" s="157"/>
      <c r="K74" s="157"/>
      <c r="L74" s="157"/>
      <c r="M74" s="158"/>
      <c r="N74" s="195"/>
      <c r="O74" s="196"/>
      <c r="P74" s="196"/>
      <c r="Q74" s="196"/>
      <c r="R74" s="197"/>
      <c r="S74" s="8"/>
      <c r="U74" s="60" t="s">
        <v>154</v>
      </c>
    </row>
    <row r="75" spans="2:21" ht="15">
      <c r="B75" s="8"/>
      <c r="C75" s="162" t="s">
        <v>49</v>
      </c>
      <c r="D75" s="163"/>
      <c r="E75" s="163"/>
      <c r="F75" s="163"/>
      <c r="G75" s="164"/>
      <c r="H75" s="12">
        <v>550</v>
      </c>
      <c r="I75" s="156">
        <v>0</v>
      </c>
      <c r="J75" s="157"/>
      <c r="K75" s="157"/>
      <c r="L75" s="157"/>
      <c r="M75" s="158"/>
      <c r="N75" s="195">
        <v>0</v>
      </c>
      <c r="O75" s="196"/>
      <c r="P75" s="196"/>
      <c r="Q75" s="196"/>
      <c r="R75" s="197"/>
      <c r="S75" s="8"/>
      <c r="U75" s="60" t="s">
        <v>155</v>
      </c>
    </row>
    <row r="76" spans="2:21" ht="15">
      <c r="B76" s="8"/>
      <c r="C76" s="162" t="s">
        <v>50</v>
      </c>
      <c r="D76" s="163"/>
      <c r="E76" s="163"/>
      <c r="F76" s="163"/>
      <c r="G76" s="164"/>
      <c r="H76" s="12">
        <v>560</v>
      </c>
      <c r="I76" s="156">
        <v>0</v>
      </c>
      <c r="J76" s="157"/>
      <c r="K76" s="157"/>
      <c r="L76" s="157"/>
      <c r="M76" s="158"/>
      <c r="N76" s="195">
        <v>0</v>
      </c>
      <c r="O76" s="196"/>
      <c r="P76" s="196"/>
      <c r="Q76" s="196"/>
      <c r="R76" s="197"/>
      <c r="S76" s="8"/>
      <c r="U76" s="61"/>
    </row>
    <row r="77" spans="2:19" s="25" customFormat="1" ht="15.75">
      <c r="B77" s="24"/>
      <c r="C77" s="198" t="s">
        <v>51</v>
      </c>
      <c r="D77" s="199"/>
      <c r="E77" s="199"/>
      <c r="F77" s="199"/>
      <c r="G77" s="200"/>
      <c r="H77" s="59">
        <v>590</v>
      </c>
      <c r="I77" s="201">
        <f>SUM(I71:M76)</f>
        <v>0</v>
      </c>
      <c r="J77" s="202"/>
      <c r="K77" s="202"/>
      <c r="L77" s="202"/>
      <c r="M77" s="203"/>
      <c r="N77" s="204">
        <f>SUM(N71:R76)</f>
        <v>0</v>
      </c>
      <c r="O77" s="205"/>
      <c r="P77" s="205"/>
      <c r="Q77" s="205"/>
      <c r="R77" s="206"/>
      <c r="S77" s="24"/>
    </row>
    <row r="78" spans="2:19" ht="15" customHeight="1">
      <c r="B78" s="8"/>
      <c r="C78" s="190" t="s">
        <v>52</v>
      </c>
      <c r="D78" s="191"/>
      <c r="E78" s="191"/>
      <c r="F78" s="191"/>
      <c r="G78" s="191"/>
      <c r="H78" s="58"/>
      <c r="I78" s="192"/>
      <c r="J78" s="192"/>
      <c r="K78" s="192"/>
      <c r="L78" s="192"/>
      <c r="M78" s="192"/>
      <c r="N78" s="193"/>
      <c r="O78" s="193"/>
      <c r="P78" s="193"/>
      <c r="Q78" s="193"/>
      <c r="R78" s="194"/>
      <c r="S78" s="8"/>
    </row>
    <row r="79" spans="2:21" ht="15">
      <c r="B79" s="8"/>
      <c r="C79" s="162" t="s">
        <v>53</v>
      </c>
      <c r="D79" s="163"/>
      <c r="E79" s="163"/>
      <c r="F79" s="163"/>
      <c r="G79" s="164"/>
      <c r="H79" s="12">
        <v>610</v>
      </c>
      <c r="I79" s="156">
        <v>1863</v>
      </c>
      <c r="J79" s="157"/>
      <c r="K79" s="157"/>
      <c r="L79" s="157"/>
      <c r="M79" s="158"/>
      <c r="N79" s="159">
        <v>7</v>
      </c>
      <c r="O79" s="160"/>
      <c r="P79" s="160"/>
      <c r="Q79" s="160"/>
      <c r="R79" s="161"/>
      <c r="S79" s="8"/>
      <c r="U79" s="60" t="s">
        <v>156</v>
      </c>
    </row>
    <row r="80" spans="2:21" ht="15">
      <c r="B80" s="8"/>
      <c r="C80" s="162" t="s">
        <v>54</v>
      </c>
      <c r="D80" s="163"/>
      <c r="E80" s="163"/>
      <c r="F80" s="163"/>
      <c r="G80" s="164"/>
      <c r="H80" s="12">
        <v>620</v>
      </c>
      <c r="I80" s="156">
        <v>0</v>
      </c>
      <c r="J80" s="157"/>
      <c r="K80" s="157"/>
      <c r="L80" s="157"/>
      <c r="M80" s="158"/>
      <c r="N80" s="159">
        <v>0</v>
      </c>
      <c r="O80" s="160"/>
      <c r="P80" s="160"/>
      <c r="Q80" s="160"/>
      <c r="R80" s="161"/>
      <c r="S80" s="8"/>
      <c r="U80" s="60"/>
    </row>
    <row r="81" spans="2:21" ht="15">
      <c r="B81" s="8"/>
      <c r="C81" s="162" t="s">
        <v>55</v>
      </c>
      <c r="D81" s="163"/>
      <c r="E81" s="163"/>
      <c r="F81" s="163"/>
      <c r="G81" s="164"/>
      <c r="H81" s="12">
        <v>630</v>
      </c>
      <c r="I81" s="184">
        <f>SUM(I83:M90)</f>
        <v>5204</v>
      </c>
      <c r="J81" s="185"/>
      <c r="K81" s="185"/>
      <c r="L81" s="185"/>
      <c r="M81" s="186"/>
      <c r="N81" s="187">
        <f>SUM(N83:R90)</f>
        <v>7357</v>
      </c>
      <c r="O81" s="188"/>
      <c r="P81" s="188"/>
      <c r="Q81" s="188"/>
      <c r="R81" s="189"/>
      <c r="S81" s="8"/>
      <c r="U81" s="60"/>
    </row>
    <row r="82" spans="2:21" ht="15" customHeight="1">
      <c r="B82" s="8"/>
      <c r="C82" s="175" t="s">
        <v>66</v>
      </c>
      <c r="D82" s="176"/>
      <c r="E82" s="176"/>
      <c r="F82" s="176"/>
      <c r="G82" s="176"/>
      <c r="H82" s="14"/>
      <c r="I82" s="177"/>
      <c r="J82" s="177"/>
      <c r="K82" s="177"/>
      <c r="L82" s="177"/>
      <c r="M82" s="177"/>
      <c r="N82" s="178"/>
      <c r="O82" s="179"/>
      <c r="P82" s="179"/>
      <c r="Q82" s="179"/>
      <c r="R82" s="180"/>
      <c r="S82" s="8"/>
      <c r="U82" s="65"/>
    </row>
    <row r="83" spans="2:21" ht="15" customHeight="1">
      <c r="B83" s="8"/>
      <c r="C83" s="181" t="s">
        <v>76</v>
      </c>
      <c r="D83" s="182"/>
      <c r="E83" s="182"/>
      <c r="F83" s="182"/>
      <c r="G83" s="182"/>
      <c r="H83" s="15">
        <v>631</v>
      </c>
      <c r="I83" s="183">
        <v>2201</v>
      </c>
      <c r="J83" s="183"/>
      <c r="K83" s="183"/>
      <c r="L83" s="183"/>
      <c r="M83" s="183"/>
      <c r="N83" s="159">
        <v>420</v>
      </c>
      <c r="O83" s="160"/>
      <c r="P83" s="160"/>
      <c r="Q83" s="160"/>
      <c r="R83" s="161"/>
      <c r="S83" s="8"/>
      <c r="U83" s="66" t="s">
        <v>157</v>
      </c>
    </row>
    <row r="84" spans="2:21" ht="15">
      <c r="B84" s="8"/>
      <c r="C84" s="162" t="s">
        <v>77</v>
      </c>
      <c r="D84" s="163"/>
      <c r="E84" s="163"/>
      <c r="F84" s="163"/>
      <c r="G84" s="164"/>
      <c r="H84" s="12">
        <v>632</v>
      </c>
      <c r="I84" s="156">
        <v>2791</v>
      </c>
      <c r="J84" s="157"/>
      <c r="K84" s="157"/>
      <c r="L84" s="157"/>
      <c r="M84" s="158"/>
      <c r="N84" s="159">
        <v>6754</v>
      </c>
      <c r="O84" s="160"/>
      <c r="P84" s="160"/>
      <c r="Q84" s="160"/>
      <c r="R84" s="161"/>
      <c r="S84" s="8"/>
      <c r="U84" s="60" t="s">
        <v>158</v>
      </c>
    </row>
    <row r="85" spans="2:21" ht="15">
      <c r="B85" s="8"/>
      <c r="C85" s="162" t="s">
        <v>78</v>
      </c>
      <c r="D85" s="163"/>
      <c r="E85" s="163"/>
      <c r="F85" s="163"/>
      <c r="G85" s="164"/>
      <c r="H85" s="12">
        <v>633</v>
      </c>
      <c r="I85" s="156">
        <v>74</v>
      </c>
      <c r="J85" s="157"/>
      <c r="K85" s="157"/>
      <c r="L85" s="157"/>
      <c r="M85" s="158"/>
      <c r="N85" s="159">
        <v>91</v>
      </c>
      <c r="O85" s="160"/>
      <c r="P85" s="160"/>
      <c r="Q85" s="160"/>
      <c r="R85" s="161"/>
      <c r="S85" s="8"/>
      <c r="U85" s="60" t="s">
        <v>159</v>
      </c>
    </row>
    <row r="86" spans="2:21" ht="15">
      <c r="B86" s="8"/>
      <c r="C86" s="162" t="s">
        <v>79</v>
      </c>
      <c r="D86" s="163"/>
      <c r="E86" s="163"/>
      <c r="F86" s="163"/>
      <c r="G86" s="164"/>
      <c r="H86" s="12">
        <v>634</v>
      </c>
      <c r="I86" s="156">
        <v>49</v>
      </c>
      <c r="J86" s="157"/>
      <c r="K86" s="157"/>
      <c r="L86" s="157"/>
      <c r="M86" s="158"/>
      <c r="N86" s="159">
        <v>26</v>
      </c>
      <c r="O86" s="160"/>
      <c r="P86" s="160"/>
      <c r="Q86" s="160"/>
      <c r="R86" s="161"/>
      <c r="S86" s="8"/>
      <c r="U86" s="60" t="s">
        <v>160</v>
      </c>
    </row>
    <row r="87" spans="2:21" ht="15">
      <c r="B87" s="8"/>
      <c r="C87" s="162" t="s">
        <v>80</v>
      </c>
      <c r="D87" s="163"/>
      <c r="E87" s="163"/>
      <c r="F87" s="163"/>
      <c r="G87" s="164"/>
      <c r="H87" s="12">
        <v>635</v>
      </c>
      <c r="I87" s="156">
        <v>87</v>
      </c>
      <c r="J87" s="157"/>
      <c r="K87" s="157"/>
      <c r="L87" s="157"/>
      <c r="M87" s="158"/>
      <c r="N87" s="159">
        <v>64</v>
      </c>
      <c r="O87" s="160"/>
      <c r="P87" s="160"/>
      <c r="Q87" s="160"/>
      <c r="R87" s="161"/>
      <c r="S87" s="8"/>
      <c r="U87" s="60" t="s">
        <v>272</v>
      </c>
    </row>
    <row r="88" spans="2:21" ht="15">
      <c r="B88" s="8"/>
      <c r="C88" s="162" t="s">
        <v>81</v>
      </c>
      <c r="D88" s="163"/>
      <c r="E88" s="163"/>
      <c r="F88" s="163"/>
      <c r="G88" s="164"/>
      <c r="H88" s="12">
        <v>636</v>
      </c>
      <c r="I88" s="156">
        <v>0</v>
      </c>
      <c r="J88" s="157"/>
      <c r="K88" s="157"/>
      <c r="L88" s="157"/>
      <c r="M88" s="158"/>
      <c r="N88" s="159">
        <v>0</v>
      </c>
      <c r="O88" s="160"/>
      <c r="P88" s="160"/>
      <c r="Q88" s="160"/>
      <c r="R88" s="161"/>
      <c r="S88" s="8"/>
      <c r="U88" s="60" t="s">
        <v>152</v>
      </c>
    </row>
    <row r="89" spans="2:21" ht="15">
      <c r="B89" s="8"/>
      <c r="C89" s="162" t="s">
        <v>82</v>
      </c>
      <c r="D89" s="163"/>
      <c r="E89" s="163"/>
      <c r="F89" s="163"/>
      <c r="G89" s="164"/>
      <c r="H89" s="12">
        <v>637</v>
      </c>
      <c r="I89" s="156">
        <v>0</v>
      </c>
      <c r="J89" s="157"/>
      <c r="K89" s="157"/>
      <c r="L89" s="157"/>
      <c r="M89" s="158"/>
      <c r="N89" s="159">
        <v>0</v>
      </c>
      <c r="O89" s="160"/>
      <c r="P89" s="160"/>
      <c r="Q89" s="160"/>
      <c r="R89" s="161"/>
      <c r="S89" s="8"/>
      <c r="U89" s="60" t="s">
        <v>367</v>
      </c>
    </row>
    <row r="90" spans="2:21" ht="15">
      <c r="B90" s="8"/>
      <c r="C90" s="162" t="s">
        <v>83</v>
      </c>
      <c r="D90" s="163"/>
      <c r="E90" s="163"/>
      <c r="F90" s="163"/>
      <c r="G90" s="164"/>
      <c r="H90" s="12">
        <v>638</v>
      </c>
      <c r="I90" s="156">
        <v>2</v>
      </c>
      <c r="J90" s="157"/>
      <c r="K90" s="157"/>
      <c r="L90" s="157"/>
      <c r="M90" s="158"/>
      <c r="N90" s="159">
        <v>2</v>
      </c>
      <c r="O90" s="160"/>
      <c r="P90" s="160"/>
      <c r="Q90" s="160"/>
      <c r="R90" s="161"/>
      <c r="S90" s="8"/>
      <c r="U90" s="60" t="s">
        <v>368</v>
      </c>
    </row>
    <row r="91" spans="2:21" ht="15">
      <c r="B91" s="8"/>
      <c r="C91" s="162" t="s">
        <v>56</v>
      </c>
      <c r="D91" s="163"/>
      <c r="E91" s="163"/>
      <c r="F91" s="163"/>
      <c r="G91" s="164"/>
      <c r="H91" s="12">
        <v>640</v>
      </c>
      <c r="I91" s="156">
        <v>0</v>
      </c>
      <c r="J91" s="157"/>
      <c r="K91" s="157"/>
      <c r="L91" s="157"/>
      <c r="M91" s="158"/>
      <c r="N91" s="159">
        <v>0</v>
      </c>
      <c r="O91" s="160"/>
      <c r="P91" s="160"/>
      <c r="Q91" s="160"/>
      <c r="R91" s="161"/>
      <c r="S91" s="8"/>
      <c r="U91" s="60" t="s">
        <v>152</v>
      </c>
    </row>
    <row r="92" spans="2:21" ht="15">
      <c r="B92" s="8"/>
      <c r="C92" s="162" t="s">
        <v>48</v>
      </c>
      <c r="D92" s="163"/>
      <c r="E92" s="163"/>
      <c r="F92" s="163"/>
      <c r="G92" s="164"/>
      <c r="H92" s="12">
        <v>650</v>
      </c>
      <c r="I92" s="156">
        <v>0</v>
      </c>
      <c r="J92" s="157"/>
      <c r="K92" s="157"/>
      <c r="L92" s="157"/>
      <c r="M92" s="158"/>
      <c r="N92" s="159">
        <v>0</v>
      </c>
      <c r="O92" s="160"/>
      <c r="P92" s="160"/>
      <c r="Q92" s="160"/>
      <c r="R92" s="161"/>
      <c r="S92" s="8"/>
      <c r="U92" s="60" t="s">
        <v>154</v>
      </c>
    </row>
    <row r="93" spans="2:21" ht="15">
      <c r="B93" s="8"/>
      <c r="C93" s="162" t="s">
        <v>49</v>
      </c>
      <c r="D93" s="163"/>
      <c r="E93" s="163"/>
      <c r="F93" s="163"/>
      <c r="G93" s="164"/>
      <c r="H93" s="12">
        <v>660</v>
      </c>
      <c r="I93" s="156">
        <v>0</v>
      </c>
      <c r="J93" s="157"/>
      <c r="K93" s="157"/>
      <c r="L93" s="157"/>
      <c r="M93" s="158"/>
      <c r="N93" s="159">
        <v>0</v>
      </c>
      <c r="O93" s="160"/>
      <c r="P93" s="160"/>
      <c r="Q93" s="160"/>
      <c r="R93" s="161"/>
      <c r="S93" s="8"/>
      <c r="U93" s="60" t="s">
        <v>155</v>
      </c>
    </row>
    <row r="94" spans="2:21" ht="15">
      <c r="B94" s="8"/>
      <c r="C94" s="162" t="s">
        <v>57</v>
      </c>
      <c r="D94" s="163"/>
      <c r="E94" s="163"/>
      <c r="F94" s="163"/>
      <c r="G94" s="164"/>
      <c r="H94" s="12">
        <v>670</v>
      </c>
      <c r="I94" s="156">
        <v>0</v>
      </c>
      <c r="J94" s="157"/>
      <c r="K94" s="157"/>
      <c r="L94" s="157"/>
      <c r="M94" s="158"/>
      <c r="N94" s="159">
        <v>0</v>
      </c>
      <c r="O94" s="160"/>
      <c r="P94" s="160"/>
      <c r="Q94" s="160"/>
      <c r="R94" s="161"/>
      <c r="S94" s="8"/>
      <c r="U94" s="60"/>
    </row>
    <row r="95" spans="2:22" s="25" customFormat="1" ht="15.75">
      <c r="B95" s="24"/>
      <c r="C95" s="167" t="s">
        <v>58</v>
      </c>
      <c r="D95" s="167"/>
      <c r="E95" s="167"/>
      <c r="F95" s="167"/>
      <c r="G95" s="167"/>
      <c r="H95" s="59">
        <v>690</v>
      </c>
      <c r="I95" s="168">
        <f>SUM(I79:M81,I91:M94)</f>
        <v>7067</v>
      </c>
      <c r="J95" s="168"/>
      <c r="K95" s="168"/>
      <c r="L95" s="168"/>
      <c r="M95" s="168"/>
      <c r="N95" s="169">
        <f>SUM(N79:R81,N91:R94)</f>
        <v>7364</v>
      </c>
      <c r="O95" s="169"/>
      <c r="P95" s="169"/>
      <c r="Q95" s="169"/>
      <c r="R95" s="169"/>
      <c r="S95" s="24"/>
      <c r="U95" s="114" t="str">
        <f>IF(I54-I96=0," ",IF(U96&lt;0,CONCATENATE("Пассив баланса на конец отчетного периода меньше актива на ",-U96," тыс.руб."),CONCATENATE("Пассив баланса на конец отчетного периода превышает актив на ",U96," тыс.руб.")))</f>
        <v> </v>
      </c>
      <c r="V95" s="115"/>
    </row>
    <row r="96" spans="2:22" s="25" customFormat="1" ht="15.75">
      <c r="B96" s="24"/>
      <c r="C96" s="167" t="s">
        <v>32</v>
      </c>
      <c r="D96" s="167"/>
      <c r="E96" s="167"/>
      <c r="F96" s="167"/>
      <c r="G96" s="167"/>
      <c r="H96" s="59">
        <v>700</v>
      </c>
      <c r="I96" s="168">
        <f>I69+I77+I95</f>
        <v>13982</v>
      </c>
      <c r="J96" s="168"/>
      <c r="K96" s="168"/>
      <c r="L96" s="168"/>
      <c r="M96" s="168"/>
      <c r="N96" s="169">
        <f>N69+N77+N95</f>
        <v>14567</v>
      </c>
      <c r="O96" s="169"/>
      <c r="P96" s="169"/>
      <c r="Q96" s="169"/>
      <c r="R96" s="169"/>
      <c r="S96" s="24"/>
      <c r="U96" s="116">
        <f>IF(ABS(-I54+I96)&gt;0.9,-I54+I96,0)</f>
        <v>0</v>
      </c>
      <c r="V96" s="116">
        <f>IF(ABS(-N54+N96)&gt;0.9,-N54+N96,0)</f>
        <v>0</v>
      </c>
    </row>
    <row r="97" spans="2:22" ht="15.75" customHeight="1">
      <c r="B97" s="8"/>
      <c r="C97" s="8"/>
      <c r="D97" s="8"/>
      <c r="E97" s="8"/>
      <c r="F97" s="8"/>
      <c r="G97" s="8"/>
      <c r="H97" s="8"/>
      <c r="I97" s="8"/>
      <c r="J97" s="8"/>
      <c r="K97" s="8"/>
      <c r="L97" s="8"/>
      <c r="M97" s="8"/>
      <c r="N97" s="8"/>
      <c r="O97" s="8"/>
      <c r="P97" s="8"/>
      <c r="Q97" s="8"/>
      <c r="R97" s="8"/>
      <c r="S97" s="8"/>
      <c r="V97" s="28" t="str">
        <f>IF(N54-N96=0," ",IF(V96&lt;0,CONCATENATE("Пассив баланса на начало отчетного периода меньше актива на ",-V96," тыс.руб."),CONCATENATE("Пассив баланса на начало отчетного периода превышает актив на ",V96," тыс.руб.")))</f>
        <v> </v>
      </c>
    </row>
    <row r="98" spans="2:19" ht="15">
      <c r="B98" s="8"/>
      <c r="C98" s="173" t="s">
        <v>61</v>
      </c>
      <c r="D98" s="173"/>
      <c r="E98" s="10"/>
      <c r="F98" s="170"/>
      <c r="G98" s="170"/>
      <c r="H98" s="10"/>
      <c r="I98" s="165" t="s">
        <v>387</v>
      </c>
      <c r="J98" s="166"/>
      <c r="K98" s="166"/>
      <c r="L98" s="166"/>
      <c r="M98" s="166"/>
      <c r="N98" s="166"/>
      <c r="O98" s="8"/>
      <c r="P98" s="8"/>
      <c r="Q98" s="8"/>
      <c r="R98" s="8"/>
      <c r="S98" s="8"/>
    </row>
    <row r="99" spans="2:19" s="19" customFormat="1" ht="12">
      <c r="B99" s="20"/>
      <c r="C99" s="21" t="s">
        <v>64</v>
      </c>
      <c r="D99" s="21"/>
      <c r="E99" s="21"/>
      <c r="F99" s="174" t="s">
        <v>63</v>
      </c>
      <c r="G99" s="174"/>
      <c r="H99" s="22"/>
      <c r="I99" s="174" t="s">
        <v>59</v>
      </c>
      <c r="J99" s="174"/>
      <c r="K99" s="174"/>
      <c r="L99" s="174"/>
      <c r="M99" s="174"/>
      <c r="N99" s="174"/>
      <c r="O99" s="20"/>
      <c r="P99" s="20"/>
      <c r="Q99" s="20"/>
      <c r="R99" s="20"/>
      <c r="S99" s="20"/>
    </row>
    <row r="100" spans="2:19" ht="15">
      <c r="B100" s="8"/>
      <c r="C100" s="173" t="s">
        <v>62</v>
      </c>
      <c r="D100" s="173"/>
      <c r="E100" s="10"/>
      <c r="F100" s="170"/>
      <c r="G100" s="170"/>
      <c r="H100" s="10"/>
      <c r="I100" s="165" t="s">
        <v>388</v>
      </c>
      <c r="J100" s="166"/>
      <c r="K100" s="166"/>
      <c r="L100" s="166"/>
      <c r="M100" s="166"/>
      <c r="N100" s="166"/>
      <c r="O100" s="8"/>
      <c r="P100" s="8"/>
      <c r="Q100" s="8"/>
      <c r="R100" s="8"/>
      <c r="S100" s="8"/>
    </row>
    <row r="101" spans="2:19" ht="15">
      <c r="B101" s="8"/>
      <c r="C101" s="16"/>
      <c r="D101" s="16"/>
      <c r="E101" s="16"/>
      <c r="F101" s="174" t="s">
        <v>63</v>
      </c>
      <c r="G101" s="174"/>
      <c r="H101" s="22"/>
      <c r="I101" s="174" t="s">
        <v>59</v>
      </c>
      <c r="J101" s="174"/>
      <c r="K101" s="174"/>
      <c r="L101" s="174"/>
      <c r="M101" s="174"/>
      <c r="N101" s="174"/>
      <c r="O101" s="8"/>
      <c r="P101" s="8"/>
      <c r="Q101" s="8"/>
      <c r="R101" s="8"/>
      <c r="S101" s="8"/>
    </row>
    <row r="102" spans="2:19" ht="15">
      <c r="B102" s="8"/>
      <c r="C102" s="171" t="s">
        <v>390</v>
      </c>
      <c r="D102" s="172"/>
      <c r="E102" s="8"/>
      <c r="F102" s="8"/>
      <c r="G102" s="8"/>
      <c r="H102" s="8"/>
      <c r="I102" s="8"/>
      <c r="J102" s="8"/>
      <c r="K102" s="8"/>
      <c r="L102" s="8"/>
      <c r="M102" s="8"/>
      <c r="N102" s="8"/>
      <c r="O102" s="8"/>
      <c r="P102" s="8"/>
      <c r="Q102" s="8"/>
      <c r="R102" s="8"/>
      <c r="S102" s="8"/>
    </row>
    <row r="103" spans="2:19" ht="15">
      <c r="B103" s="8"/>
      <c r="C103" s="8"/>
      <c r="D103" s="8"/>
      <c r="E103" s="8"/>
      <c r="F103" s="8"/>
      <c r="G103" s="8"/>
      <c r="H103" s="8"/>
      <c r="I103" s="8"/>
      <c r="J103" s="8"/>
      <c r="K103" s="8"/>
      <c r="L103" s="8"/>
      <c r="M103" s="8"/>
      <c r="N103" s="8"/>
      <c r="O103" s="8"/>
      <c r="P103" s="8"/>
      <c r="Q103" s="8"/>
      <c r="R103" s="8"/>
      <c r="S103" s="8"/>
    </row>
    <row r="104" spans="2:19" ht="6" customHeight="1">
      <c r="B104" s="8"/>
      <c r="C104" s="8"/>
      <c r="D104" s="8"/>
      <c r="E104" s="8"/>
      <c r="F104" s="8"/>
      <c r="G104" s="8"/>
      <c r="H104" s="8"/>
      <c r="I104" s="8"/>
      <c r="J104" s="8"/>
      <c r="K104" s="8"/>
      <c r="L104" s="8"/>
      <c r="M104" s="8"/>
      <c r="N104" s="8"/>
      <c r="O104" s="8"/>
      <c r="P104" s="8"/>
      <c r="Q104" s="8"/>
      <c r="R104" s="8"/>
      <c r="S104" s="8"/>
    </row>
  </sheetData>
  <sheetProtection/>
  <mergeCells count="268">
    <mergeCell ref="I22:M22"/>
    <mergeCell ref="C2:R2"/>
    <mergeCell ref="F13:R13"/>
    <mergeCell ref="F14:R14"/>
    <mergeCell ref="F10:R10"/>
    <mergeCell ref="C8:E8"/>
    <mergeCell ref="M4:R4"/>
    <mergeCell ref="C14:E14"/>
    <mergeCell ref="F9:R9"/>
    <mergeCell ref="C10:E10"/>
    <mergeCell ref="W3:AA5"/>
    <mergeCell ref="W6:AA8"/>
    <mergeCell ref="C7:H7"/>
    <mergeCell ref="J20:L20"/>
    <mergeCell ref="H20:H21"/>
    <mergeCell ref="N21:O21"/>
    <mergeCell ref="C9:E9"/>
    <mergeCell ref="G6:I6"/>
    <mergeCell ref="I16:M16"/>
    <mergeCell ref="I18:M18"/>
    <mergeCell ref="C11:E11"/>
    <mergeCell ref="C12:E12"/>
    <mergeCell ref="N16:R16"/>
    <mergeCell ref="C13:E13"/>
    <mergeCell ref="N18:R18"/>
    <mergeCell ref="F11:R11"/>
    <mergeCell ref="I25:M25"/>
    <mergeCell ref="N23:R23"/>
    <mergeCell ref="C20:G21"/>
    <mergeCell ref="C22:G22"/>
    <mergeCell ref="N22:R22"/>
    <mergeCell ref="I17:M17"/>
    <mergeCell ref="O20:R20"/>
    <mergeCell ref="N17:R17"/>
    <mergeCell ref="I24:M24"/>
    <mergeCell ref="C23:G23"/>
    <mergeCell ref="C27:G27"/>
    <mergeCell ref="N25:R25"/>
    <mergeCell ref="N26:R26"/>
    <mergeCell ref="U5:V5"/>
    <mergeCell ref="U6:V6"/>
    <mergeCell ref="C5:R5"/>
    <mergeCell ref="C24:G24"/>
    <mergeCell ref="F12:R12"/>
    <mergeCell ref="N24:R24"/>
    <mergeCell ref="I23:M23"/>
    <mergeCell ref="N27:R27"/>
    <mergeCell ref="N31:R31"/>
    <mergeCell ref="N28:R28"/>
    <mergeCell ref="N29:R29"/>
    <mergeCell ref="I28:M28"/>
    <mergeCell ref="I27:M27"/>
    <mergeCell ref="C25:G25"/>
    <mergeCell ref="C32:G32"/>
    <mergeCell ref="I32:M32"/>
    <mergeCell ref="I29:M29"/>
    <mergeCell ref="C31:G31"/>
    <mergeCell ref="I31:M31"/>
    <mergeCell ref="C28:G28"/>
    <mergeCell ref="C29:G29"/>
    <mergeCell ref="C26:G26"/>
    <mergeCell ref="I26:M26"/>
    <mergeCell ref="N32:R32"/>
    <mergeCell ref="N30:R30"/>
    <mergeCell ref="C30:G30"/>
    <mergeCell ref="I30:M30"/>
    <mergeCell ref="C33:G33"/>
    <mergeCell ref="I33:M33"/>
    <mergeCell ref="N33:R33"/>
    <mergeCell ref="C34:G34"/>
    <mergeCell ref="I34:M34"/>
    <mergeCell ref="N34:R34"/>
    <mergeCell ref="C35:G35"/>
    <mergeCell ref="I35:M35"/>
    <mergeCell ref="N35:R35"/>
    <mergeCell ref="C36:G36"/>
    <mergeCell ref="I36:M36"/>
    <mergeCell ref="N36:R36"/>
    <mergeCell ref="C37:G37"/>
    <mergeCell ref="I37:M37"/>
    <mergeCell ref="N37:R37"/>
    <mergeCell ref="C38:G38"/>
    <mergeCell ref="I38:M38"/>
    <mergeCell ref="N38:R38"/>
    <mergeCell ref="N45:R45"/>
    <mergeCell ref="C44:G44"/>
    <mergeCell ref="C39:G39"/>
    <mergeCell ref="I39:M39"/>
    <mergeCell ref="N39:R39"/>
    <mergeCell ref="C40:G40"/>
    <mergeCell ref="I40:M40"/>
    <mergeCell ref="N40:R40"/>
    <mergeCell ref="N41:R41"/>
    <mergeCell ref="N46:R46"/>
    <mergeCell ref="N51:R51"/>
    <mergeCell ref="I46:M46"/>
    <mergeCell ref="I42:M42"/>
    <mergeCell ref="I44:M44"/>
    <mergeCell ref="N44:R44"/>
    <mergeCell ref="N42:R42"/>
    <mergeCell ref="I43:M43"/>
    <mergeCell ref="N43:R43"/>
    <mergeCell ref="I48:M48"/>
    <mergeCell ref="I51:M51"/>
    <mergeCell ref="C41:G41"/>
    <mergeCell ref="I41:M41"/>
    <mergeCell ref="C42:G42"/>
    <mergeCell ref="C47:G47"/>
    <mergeCell ref="C43:G43"/>
    <mergeCell ref="C46:G46"/>
    <mergeCell ref="C45:G45"/>
    <mergeCell ref="I45:M45"/>
    <mergeCell ref="N49:R49"/>
    <mergeCell ref="C50:G50"/>
    <mergeCell ref="I50:M50"/>
    <mergeCell ref="N50:R50"/>
    <mergeCell ref="N59:R59"/>
    <mergeCell ref="N58:O58"/>
    <mergeCell ref="O57:R57"/>
    <mergeCell ref="N53:R53"/>
    <mergeCell ref="C56:N56"/>
    <mergeCell ref="C52:G52"/>
    <mergeCell ref="I52:M52"/>
    <mergeCell ref="C51:G51"/>
    <mergeCell ref="N52:R52"/>
    <mergeCell ref="C60:G60"/>
    <mergeCell ref="I60:M60"/>
    <mergeCell ref="N60:R60"/>
    <mergeCell ref="I54:M54"/>
    <mergeCell ref="C53:G53"/>
    <mergeCell ref="N54:R54"/>
    <mergeCell ref="I53:M53"/>
    <mergeCell ref="C54:G54"/>
    <mergeCell ref="N61:R61"/>
    <mergeCell ref="C57:G58"/>
    <mergeCell ref="H57:H58"/>
    <mergeCell ref="C62:G62"/>
    <mergeCell ref="I62:M62"/>
    <mergeCell ref="C59:G59"/>
    <mergeCell ref="I59:M59"/>
    <mergeCell ref="J57:L57"/>
    <mergeCell ref="I58:M58"/>
    <mergeCell ref="C61:G61"/>
    <mergeCell ref="I61:M61"/>
    <mergeCell ref="N62:R62"/>
    <mergeCell ref="C63:G63"/>
    <mergeCell ref="I63:M63"/>
    <mergeCell ref="N63:R63"/>
    <mergeCell ref="C65:G65"/>
    <mergeCell ref="I65:M65"/>
    <mergeCell ref="N65:R65"/>
    <mergeCell ref="C64:G64"/>
    <mergeCell ref="I64:M64"/>
    <mergeCell ref="N64:R64"/>
    <mergeCell ref="C66:G66"/>
    <mergeCell ref="I66:M66"/>
    <mergeCell ref="N66:R66"/>
    <mergeCell ref="C67:G67"/>
    <mergeCell ref="I67:M67"/>
    <mergeCell ref="N67:R67"/>
    <mergeCell ref="C68:G68"/>
    <mergeCell ref="I68:M68"/>
    <mergeCell ref="N68:R68"/>
    <mergeCell ref="C69:G69"/>
    <mergeCell ref="I69:M69"/>
    <mergeCell ref="N69:R69"/>
    <mergeCell ref="C70:G70"/>
    <mergeCell ref="I70:M70"/>
    <mergeCell ref="N70:R70"/>
    <mergeCell ref="C71:G71"/>
    <mergeCell ref="I71:M71"/>
    <mergeCell ref="N71:R71"/>
    <mergeCell ref="C72:G72"/>
    <mergeCell ref="I72:M72"/>
    <mergeCell ref="N72:R72"/>
    <mergeCell ref="C73:G73"/>
    <mergeCell ref="I73:M73"/>
    <mergeCell ref="N73:R73"/>
    <mergeCell ref="C74:G74"/>
    <mergeCell ref="I74:M74"/>
    <mergeCell ref="N74:R74"/>
    <mergeCell ref="C75:G75"/>
    <mergeCell ref="I75:M75"/>
    <mergeCell ref="N75:R75"/>
    <mergeCell ref="C76:G76"/>
    <mergeCell ref="I76:M76"/>
    <mergeCell ref="N76:R76"/>
    <mergeCell ref="C77:G77"/>
    <mergeCell ref="I77:M77"/>
    <mergeCell ref="N77:R77"/>
    <mergeCell ref="C78:G78"/>
    <mergeCell ref="I78:M78"/>
    <mergeCell ref="N78:R78"/>
    <mergeCell ref="C79:G79"/>
    <mergeCell ref="I79:M79"/>
    <mergeCell ref="N79:R79"/>
    <mergeCell ref="C80:G80"/>
    <mergeCell ref="I80:M80"/>
    <mergeCell ref="N80:R80"/>
    <mergeCell ref="C81:G81"/>
    <mergeCell ref="I81:M81"/>
    <mergeCell ref="N81:R81"/>
    <mergeCell ref="C82:G82"/>
    <mergeCell ref="I82:M82"/>
    <mergeCell ref="N82:R82"/>
    <mergeCell ref="C83:G83"/>
    <mergeCell ref="I83:M83"/>
    <mergeCell ref="N83:R83"/>
    <mergeCell ref="C84:G84"/>
    <mergeCell ref="I84:M84"/>
    <mergeCell ref="N84:R84"/>
    <mergeCell ref="C85:G85"/>
    <mergeCell ref="I85:M85"/>
    <mergeCell ref="N85:R85"/>
    <mergeCell ref="C86:G86"/>
    <mergeCell ref="I86:M86"/>
    <mergeCell ref="N86:R86"/>
    <mergeCell ref="C87:G87"/>
    <mergeCell ref="I87:M87"/>
    <mergeCell ref="N87:R87"/>
    <mergeCell ref="C88:G88"/>
    <mergeCell ref="I88:M88"/>
    <mergeCell ref="N88:R88"/>
    <mergeCell ref="C89:G89"/>
    <mergeCell ref="I89:M89"/>
    <mergeCell ref="N89:R89"/>
    <mergeCell ref="C90:G90"/>
    <mergeCell ref="I90:M90"/>
    <mergeCell ref="N90:R90"/>
    <mergeCell ref="C91:G91"/>
    <mergeCell ref="I91:M91"/>
    <mergeCell ref="N91:R91"/>
    <mergeCell ref="C92:G92"/>
    <mergeCell ref="I92:M92"/>
    <mergeCell ref="N92:R92"/>
    <mergeCell ref="I93:M93"/>
    <mergeCell ref="N93:R93"/>
    <mergeCell ref="C94:G94"/>
    <mergeCell ref="I94:M94"/>
    <mergeCell ref="N94:R94"/>
    <mergeCell ref="C93:G93"/>
    <mergeCell ref="F100:G100"/>
    <mergeCell ref="I100:N100"/>
    <mergeCell ref="C102:D102"/>
    <mergeCell ref="C98:D98"/>
    <mergeCell ref="C100:D100"/>
    <mergeCell ref="F98:G98"/>
    <mergeCell ref="F99:G99"/>
    <mergeCell ref="F101:G101"/>
    <mergeCell ref="I101:N101"/>
    <mergeCell ref="I99:N99"/>
    <mergeCell ref="I98:N98"/>
    <mergeCell ref="C95:G95"/>
    <mergeCell ref="I95:M95"/>
    <mergeCell ref="N95:R95"/>
    <mergeCell ref="C96:G96"/>
    <mergeCell ref="I96:M96"/>
    <mergeCell ref="N96:R96"/>
    <mergeCell ref="I3:R3"/>
    <mergeCell ref="U51:V51"/>
    <mergeCell ref="F8:R8"/>
    <mergeCell ref="I21:M21"/>
    <mergeCell ref="I47:M47"/>
    <mergeCell ref="N47:R47"/>
    <mergeCell ref="C49:G49"/>
    <mergeCell ref="I49:M49"/>
    <mergeCell ref="C48:G48"/>
    <mergeCell ref="N48:R48"/>
  </mergeCells>
  <conditionalFormatting sqref="V54 V96">
    <cfRule type="expression" priority="1" dxfId="31" stopIfTrue="1">
      <formula>ABS($V$54)&gt;0.9</formula>
    </cfRule>
  </conditionalFormatting>
  <conditionalFormatting sqref="U54 U96">
    <cfRule type="expression" priority="2" dxfId="31" stopIfTrue="1">
      <formula>ABS($U$54)&gt;0.9</formula>
    </cfRule>
  </conditionalFormatting>
  <printOptions/>
  <pageMargins left="0.31496062992125984" right="0.31496062992125984" top="0.31496062992125984" bottom="0.31496062992125984" header="0.2755905511811024" footer="0.2755905511811024"/>
  <pageSetup blackAndWhite="1"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Лист2">
    <tabColor indexed="40"/>
    <pageSetUpPr fitToPage="1"/>
  </sheetPr>
  <dimension ref="B1:AD67"/>
  <sheetViews>
    <sheetView zoomScaleSheetLayoutView="100" workbookViewId="0" topLeftCell="A1">
      <selection activeCell="F9" sqref="F9:S9"/>
    </sheetView>
  </sheetViews>
  <sheetFormatPr defaultColWidth="9.140625" defaultRowHeight="15"/>
  <cols>
    <col min="1" max="2" width="0.85546875" style="38" customWidth="1"/>
    <col min="3" max="4" width="9.8515625" style="38" customWidth="1"/>
    <col min="5" max="5" width="15.7109375" style="38" customWidth="1"/>
    <col min="6" max="6" width="11.8515625" style="38" customWidth="1"/>
    <col min="7" max="8" width="2.00390625" style="38" customWidth="1"/>
    <col min="9" max="9" width="6.7109375" style="38" customWidth="1"/>
    <col min="10" max="10" width="2.8515625" style="38" customWidth="1"/>
    <col min="11" max="11" width="4.7109375" style="38" customWidth="1"/>
    <col min="12" max="12" width="3.421875" style="38" customWidth="1"/>
    <col min="13" max="13" width="1.28515625" style="55" customWidth="1"/>
    <col min="14" max="14" width="8.28125" style="38" customWidth="1"/>
    <col min="15" max="15" width="2.8515625" style="38" customWidth="1"/>
    <col min="16" max="16" width="4.7109375" style="38" customWidth="1"/>
    <col min="17" max="17" width="3.421875" style="38" customWidth="1"/>
    <col min="18" max="18" width="1.421875" style="38" customWidth="1"/>
    <col min="19" max="19" width="8.28125" style="38" customWidth="1"/>
    <col min="20" max="21" width="0.85546875" style="38" customWidth="1"/>
    <col min="22" max="22" width="18.7109375" style="38" bestFit="1" customWidth="1"/>
    <col min="23" max="23" width="4.140625" style="38" customWidth="1"/>
    <col min="24" max="16384" width="9.140625" style="38" customWidth="1"/>
  </cols>
  <sheetData>
    <row r="1" s="1" customFormat="1" ht="6" customHeight="1">
      <c r="M1" s="46"/>
    </row>
    <row r="2" spans="2:20" s="1" customFormat="1" ht="6" customHeight="1">
      <c r="B2" s="2"/>
      <c r="C2" s="3"/>
      <c r="D2" s="3"/>
      <c r="E2" s="3"/>
      <c r="F2" s="3"/>
      <c r="G2" s="3"/>
      <c r="H2" s="3"/>
      <c r="I2" s="4"/>
      <c r="J2" s="2"/>
      <c r="K2" s="2"/>
      <c r="L2" s="2"/>
      <c r="M2" s="52"/>
      <c r="N2" s="2"/>
      <c r="O2" s="2"/>
      <c r="P2" s="2"/>
      <c r="Q2" s="2"/>
      <c r="R2" s="2"/>
      <c r="S2" s="2"/>
      <c r="T2" s="2"/>
    </row>
    <row r="3" spans="2:20" s="1" customFormat="1" ht="74.25" customHeight="1">
      <c r="B3" s="2"/>
      <c r="C3" s="3"/>
      <c r="D3" s="3"/>
      <c r="E3" s="3"/>
      <c r="F3" s="3"/>
      <c r="G3" s="3"/>
      <c r="H3" s="3"/>
      <c r="I3" s="2"/>
      <c r="J3" s="2"/>
      <c r="K3" s="276" t="s">
        <v>356</v>
      </c>
      <c r="L3" s="276"/>
      <c r="M3" s="276"/>
      <c r="N3" s="276"/>
      <c r="O3" s="276"/>
      <c r="P3" s="276"/>
      <c r="Q3" s="276"/>
      <c r="R3" s="276"/>
      <c r="S3" s="276"/>
      <c r="T3" s="2"/>
    </row>
    <row r="4" spans="2:20" s="1" customFormat="1" ht="15" customHeight="1">
      <c r="B4" s="2"/>
      <c r="C4" s="2"/>
      <c r="D4" s="2"/>
      <c r="E4" s="2"/>
      <c r="F4" s="2"/>
      <c r="G4" s="2"/>
      <c r="H4" s="2"/>
      <c r="I4" s="2"/>
      <c r="J4" s="2"/>
      <c r="K4" s="2"/>
      <c r="L4" s="2"/>
      <c r="M4" s="52"/>
      <c r="N4" s="2"/>
      <c r="O4" s="2"/>
      <c r="P4" s="2"/>
      <c r="Q4" s="335" t="s">
        <v>358</v>
      </c>
      <c r="R4" s="335"/>
      <c r="S4" s="335"/>
      <c r="T4" s="2"/>
    </row>
    <row r="5" spans="2:20" s="1" customFormat="1" ht="29.25" customHeight="1">
      <c r="B5" s="2"/>
      <c r="C5" s="256" t="s">
        <v>84</v>
      </c>
      <c r="D5" s="256"/>
      <c r="E5" s="256"/>
      <c r="F5" s="256"/>
      <c r="G5" s="256"/>
      <c r="H5" s="256"/>
      <c r="I5" s="256"/>
      <c r="J5" s="256"/>
      <c r="K5" s="256"/>
      <c r="L5" s="256"/>
      <c r="M5" s="256"/>
      <c r="N5" s="256"/>
      <c r="O5" s="256"/>
      <c r="P5" s="256"/>
      <c r="Q5" s="256"/>
      <c r="R5" s="256"/>
      <c r="S5" s="256"/>
      <c r="T5" s="2"/>
    </row>
    <row r="6" spans="2:20" s="30" customFormat="1" ht="15" customHeight="1">
      <c r="B6" s="31"/>
      <c r="C6" s="47"/>
      <c r="D6" s="47"/>
      <c r="E6" s="48" t="s">
        <v>85</v>
      </c>
      <c r="F6" s="49" t="str">
        <f>баланс!W9</f>
        <v>январь</v>
      </c>
      <c r="G6" s="50" t="s">
        <v>122</v>
      </c>
      <c r="H6" s="330" t="str">
        <f>баланс!X9</f>
        <v>декабрь</v>
      </c>
      <c r="I6" s="330"/>
      <c r="J6" s="329">
        <f>баланс!I21</f>
        <v>43830</v>
      </c>
      <c r="K6" s="329"/>
      <c r="L6" s="329"/>
      <c r="M6" s="329"/>
      <c r="N6" s="329"/>
      <c r="O6" s="47"/>
      <c r="P6" s="51"/>
      <c r="Q6" s="51"/>
      <c r="R6" s="51"/>
      <c r="S6" s="51"/>
      <c r="T6" s="31"/>
    </row>
    <row r="7" spans="2:20" s="30" customFormat="1" ht="13.5">
      <c r="B7" s="31"/>
      <c r="C7" s="331"/>
      <c r="D7" s="332"/>
      <c r="E7" s="332"/>
      <c r="F7" s="332"/>
      <c r="G7" s="332"/>
      <c r="H7" s="332"/>
      <c r="I7" s="332"/>
      <c r="J7" s="31"/>
      <c r="K7" s="31"/>
      <c r="L7" s="31"/>
      <c r="M7" s="53"/>
      <c r="N7" s="31"/>
      <c r="O7" s="31"/>
      <c r="P7" s="31"/>
      <c r="Q7" s="31"/>
      <c r="R7" s="31"/>
      <c r="S7" s="31"/>
      <c r="T7" s="31"/>
    </row>
    <row r="8" spans="2:20" s="30" customFormat="1" ht="15" customHeight="1">
      <c r="B8" s="31"/>
      <c r="C8" s="273" t="s">
        <v>1</v>
      </c>
      <c r="D8" s="274"/>
      <c r="E8" s="275"/>
      <c r="F8" s="273" t="str">
        <f>IF(баланс!F8=0," ",баланс!F8)</f>
        <v>ОАО "Гомельский завод "Коммунальник"</v>
      </c>
      <c r="G8" s="274"/>
      <c r="H8" s="274"/>
      <c r="I8" s="274"/>
      <c r="J8" s="274"/>
      <c r="K8" s="274"/>
      <c r="L8" s="274"/>
      <c r="M8" s="274"/>
      <c r="N8" s="274"/>
      <c r="O8" s="274"/>
      <c r="P8" s="274"/>
      <c r="Q8" s="274"/>
      <c r="R8" s="274"/>
      <c r="S8" s="275"/>
      <c r="T8" s="31"/>
    </row>
    <row r="9" spans="2:20" s="30" customFormat="1" ht="15" customHeight="1">
      <c r="B9" s="31"/>
      <c r="C9" s="273" t="s">
        <v>2</v>
      </c>
      <c r="D9" s="274"/>
      <c r="E9" s="275"/>
      <c r="F9" s="273">
        <f>IF(баланс!F9=0," ",баланс!F9)</f>
        <v>400068314</v>
      </c>
      <c r="G9" s="274"/>
      <c r="H9" s="274"/>
      <c r="I9" s="274"/>
      <c r="J9" s="274"/>
      <c r="K9" s="274"/>
      <c r="L9" s="274"/>
      <c r="M9" s="274"/>
      <c r="N9" s="274"/>
      <c r="O9" s="274"/>
      <c r="P9" s="274"/>
      <c r="Q9" s="274"/>
      <c r="R9" s="274"/>
      <c r="S9" s="275"/>
      <c r="T9" s="31"/>
    </row>
    <row r="10" spans="2:20" s="30" customFormat="1" ht="15" customHeight="1">
      <c r="B10" s="31"/>
      <c r="C10" s="273" t="s">
        <v>3</v>
      </c>
      <c r="D10" s="274"/>
      <c r="E10" s="275"/>
      <c r="F10" s="273" t="str">
        <f>IF(баланс!F10=0," ",баланс!F10)</f>
        <v>производство оборудования для ЖКХ</v>
      </c>
      <c r="G10" s="274"/>
      <c r="H10" s="274"/>
      <c r="I10" s="274"/>
      <c r="J10" s="274"/>
      <c r="K10" s="274"/>
      <c r="L10" s="274"/>
      <c r="M10" s="274"/>
      <c r="N10" s="274"/>
      <c r="O10" s="274"/>
      <c r="P10" s="274"/>
      <c r="Q10" s="274"/>
      <c r="R10" s="274"/>
      <c r="S10" s="275"/>
      <c r="T10" s="31"/>
    </row>
    <row r="11" spans="2:20" s="30" customFormat="1" ht="15" customHeight="1">
      <c r="B11" s="31"/>
      <c r="C11" s="273" t="s">
        <v>4</v>
      </c>
      <c r="D11" s="274"/>
      <c r="E11" s="275"/>
      <c r="F11" s="273" t="str">
        <f>IF(баланс!F11=0," ",баланс!F11)</f>
        <v>акционерное общество</v>
      </c>
      <c r="G11" s="274"/>
      <c r="H11" s="274"/>
      <c r="I11" s="274"/>
      <c r="J11" s="274"/>
      <c r="K11" s="274"/>
      <c r="L11" s="274"/>
      <c r="M11" s="274"/>
      <c r="N11" s="274"/>
      <c r="O11" s="274"/>
      <c r="P11" s="274"/>
      <c r="Q11" s="274"/>
      <c r="R11" s="274"/>
      <c r="S11" s="275"/>
      <c r="T11" s="31"/>
    </row>
    <row r="12" spans="2:20" s="30" customFormat="1" ht="15" customHeight="1">
      <c r="B12" s="31"/>
      <c r="C12" s="273" t="s">
        <v>5</v>
      </c>
      <c r="D12" s="274"/>
      <c r="E12" s="275"/>
      <c r="F12" s="273" t="str">
        <f>IF(баланс!F12=0," ",баланс!F12)</f>
        <v>Минжилкомхоз</v>
      </c>
      <c r="G12" s="274"/>
      <c r="H12" s="274"/>
      <c r="I12" s="274"/>
      <c r="J12" s="274"/>
      <c r="K12" s="274"/>
      <c r="L12" s="274"/>
      <c r="M12" s="274"/>
      <c r="N12" s="274"/>
      <c r="O12" s="274"/>
      <c r="P12" s="274"/>
      <c r="Q12" s="274"/>
      <c r="R12" s="274"/>
      <c r="S12" s="275"/>
      <c r="T12" s="31"/>
    </row>
    <row r="13" spans="2:20" s="30" customFormat="1" ht="15" customHeight="1">
      <c r="B13" s="31"/>
      <c r="C13" s="273" t="s">
        <v>6</v>
      </c>
      <c r="D13" s="274"/>
      <c r="E13" s="275"/>
      <c r="F13" s="273" t="str">
        <f>IF(баланс!F13=0," ",баланс!F13)</f>
        <v>тыс.руб</v>
      </c>
      <c r="G13" s="274"/>
      <c r="H13" s="274"/>
      <c r="I13" s="274"/>
      <c r="J13" s="274"/>
      <c r="K13" s="274"/>
      <c r="L13" s="274"/>
      <c r="M13" s="274"/>
      <c r="N13" s="274"/>
      <c r="O13" s="274"/>
      <c r="P13" s="274"/>
      <c r="Q13" s="274"/>
      <c r="R13" s="274"/>
      <c r="S13" s="275"/>
      <c r="T13" s="31"/>
    </row>
    <row r="14" spans="2:20" s="30" customFormat="1" ht="13.5">
      <c r="B14" s="31"/>
      <c r="C14" s="273" t="s">
        <v>7</v>
      </c>
      <c r="D14" s="274"/>
      <c r="E14" s="275"/>
      <c r="F14" s="273" t="str">
        <f>IF(баланс!F14=0," ",баланс!F14)</f>
        <v>г.Гомель ул.Владимирова10</v>
      </c>
      <c r="G14" s="274"/>
      <c r="H14" s="274"/>
      <c r="I14" s="274"/>
      <c r="J14" s="274"/>
      <c r="K14" s="274"/>
      <c r="L14" s="274"/>
      <c r="M14" s="274"/>
      <c r="N14" s="274"/>
      <c r="O14" s="274"/>
      <c r="P14" s="274"/>
      <c r="Q14" s="274"/>
      <c r="R14" s="274"/>
      <c r="S14" s="275"/>
      <c r="T14" s="31"/>
    </row>
    <row r="15" spans="2:20" s="1" customFormat="1" ht="15">
      <c r="B15" s="2"/>
      <c r="C15" s="2"/>
      <c r="D15" s="2"/>
      <c r="E15" s="2"/>
      <c r="F15" s="2"/>
      <c r="G15" s="2"/>
      <c r="H15" s="2"/>
      <c r="I15" s="2"/>
      <c r="J15" s="2"/>
      <c r="K15" s="2"/>
      <c r="L15" s="2"/>
      <c r="M15" s="52"/>
      <c r="N15" s="2"/>
      <c r="O15" s="2"/>
      <c r="P15" s="2"/>
      <c r="Q15" s="2"/>
      <c r="R15" s="2"/>
      <c r="S15" s="2"/>
      <c r="T15" s="2"/>
    </row>
    <row r="16" spans="2:20" s="30" customFormat="1" ht="27">
      <c r="B16" s="31"/>
      <c r="C16" s="323" t="s">
        <v>86</v>
      </c>
      <c r="D16" s="324"/>
      <c r="E16" s="324"/>
      <c r="F16" s="324"/>
      <c r="G16" s="324"/>
      <c r="H16" s="325"/>
      <c r="I16" s="333" t="s">
        <v>12</v>
      </c>
      <c r="J16" s="87" t="s">
        <v>87</v>
      </c>
      <c r="K16" s="283" t="str">
        <f>F6</f>
        <v>январь</v>
      </c>
      <c r="L16" s="283"/>
      <c r="M16" s="88" t="s">
        <v>122</v>
      </c>
      <c r="N16" s="89" t="str">
        <f>H6</f>
        <v>декабрь</v>
      </c>
      <c r="O16" s="87" t="s">
        <v>87</v>
      </c>
      <c r="P16" s="283" t="str">
        <f>F6</f>
        <v>январь</v>
      </c>
      <c r="Q16" s="283"/>
      <c r="R16" s="90" t="s">
        <v>122</v>
      </c>
      <c r="S16" s="91" t="str">
        <f>H6</f>
        <v>декабрь</v>
      </c>
      <c r="T16" s="31"/>
    </row>
    <row r="17" spans="2:20" s="30" customFormat="1" ht="13.5">
      <c r="B17" s="31"/>
      <c r="C17" s="326"/>
      <c r="D17" s="327"/>
      <c r="E17" s="327"/>
      <c r="F17" s="327"/>
      <c r="G17" s="327"/>
      <c r="H17" s="328"/>
      <c r="I17" s="334"/>
      <c r="J17" s="284">
        <f>J6</f>
        <v>43830</v>
      </c>
      <c r="K17" s="285"/>
      <c r="L17" s="285"/>
      <c r="M17" s="285"/>
      <c r="N17" s="285"/>
      <c r="O17" s="284">
        <f>DATE(YEAR(J17),MONTH(0),DAY(0))</f>
        <v>43465</v>
      </c>
      <c r="P17" s="285"/>
      <c r="Q17" s="285"/>
      <c r="R17" s="285"/>
      <c r="S17" s="286"/>
      <c r="T17" s="31"/>
    </row>
    <row r="18" spans="2:20" s="30" customFormat="1" ht="13.5">
      <c r="B18" s="31"/>
      <c r="C18" s="318">
        <v>1</v>
      </c>
      <c r="D18" s="319"/>
      <c r="E18" s="319"/>
      <c r="F18" s="319"/>
      <c r="G18" s="319"/>
      <c r="H18" s="320"/>
      <c r="I18" s="32">
        <v>2</v>
      </c>
      <c r="J18" s="318">
        <v>3</v>
      </c>
      <c r="K18" s="319"/>
      <c r="L18" s="319"/>
      <c r="M18" s="319"/>
      <c r="N18" s="320"/>
      <c r="O18" s="318">
        <v>4</v>
      </c>
      <c r="P18" s="319"/>
      <c r="Q18" s="319"/>
      <c r="R18" s="319"/>
      <c r="S18" s="320"/>
      <c r="T18" s="31"/>
    </row>
    <row r="19" spans="2:22" s="30" customFormat="1" ht="13.5">
      <c r="B19" s="31"/>
      <c r="C19" s="291" t="s">
        <v>88</v>
      </c>
      <c r="D19" s="292"/>
      <c r="E19" s="292"/>
      <c r="F19" s="292"/>
      <c r="G19" s="292"/>
      <c r="H19" s="293"/>
      <c r="I19" s="33" t="s">
        <v>89</v>
      </c>
      <c r="J19" s="294">
        <v>12325</v>
      </c>
      <c r="K19" s="295"/>
      <c r="L19" s="295"/>
      <c r="M19" s="295"/>
      <c r="N19" s="296"/>
      <c r="O19" s="294">
        <v>6058</v>
      </c>
      <c r="P19" s="295"/>
      <c r="Q19" s="295"/>
      <c r="R19" s="295"/>
      <c r="S19" s="296"/>
      <c r="T19" s="31"/>
      <c r="V19" s="60" t="s">
        <v>375</v>
      </c>
    </row>
    <row r="20" spans="2:22" s="30" customFormat="1" ht="27" customHeight="1">
      <c r="B20" s="31"/>
      <c r="C20" s="273" t="s">
        <v>90</v>
      </c>
      <c r="D20" s="274"/>
      <c r="E20" s="274"/>
      <c r="F20" s="274"/>
      <c r="G20" s="274"/>
      <c r="H20" s="275"/>
      <c r="I20" s="34" t="s">
        <v>91</v>
      </c>
      <c r="J20" s="280">
        <v>11378</v>
      </c>
      <c r="K20" s="281"/>
      <c r="L20" s="281"/>
      <c r="M20" s="281"/>
      <c r="N20" s="282"/>
      <c r="O20" s="280">
        <v>5621</v>
      </c>
      <c r="P20" s="281"/>
      <c r="Q20" s="281"/>
      <c r="R20" s="281"/>
      <c r="S20" s="282"/>
      <c r="T20" s="31"/>
      <c r="V20" s="60" t="s">
        <v>371</v>
      </c>
    </row>
    <row r="21" spans="2:20" s="30" customFormat="1" ht="13.5">
      <c r="B21" s="31"/>
      <c r="C21" s="273" t="s">
        <v>350</v>
      </c>
      <c r="D21" s="274"/>
      <c r="E21" s="274"/>
      <c r="F21" s="274"/>
      <c r="G21" s="274"/>
      <c r="H21" s="275"/>
      <c r="I21" s="34" t="s">
        <v>92</v>
      </c>
      <c r="J21" s="277">
        <f>J19-J20</f>
        <v>947</v>
      </c>
      <c r="K21" s="278"/>
      <c r="L21" s="278"/>
      <c r="M21" s="278"/>
      <c r="N21" s="279"/>
      <c r="O21" s="277">
        <v>437</v>
      </c>
      <c r="P21" s="278"/>
      <c r="Q21" s="278"/>
      <c r="R21" s="278"/>
      <c r="S21" s="279"/>
      <c r="T21" s="31"/>
    </row>
    <row r="22" spans="2:22" s="30" customFormat="1" ht="13.5">
      <c r="B22" s="31"/>
      <c r="C22" s="273" t="s">
        <v>93</v>
      </c>
      <c r="D22" s="274"/>
      <c r="E22" s="274"/>
      <c r="F22" s="274"/>
      <c r="G22" s="274"/>
      <c r="H22" s="275"/>
      <c r="I22" s="34" t="s">
        <v>94</v>
      </c>
      <c r="J22" s="280">
        <v>469</v>
      </c>
      <c r="K22" s="281"/>
      <c r="L22" s="281"/>
      <c r="M22" s="281"/>
      <c r="N22" s="282"/>
      <c r="O22" s="280">
        <v>470</v>
      </c>
      <c r="P22" s="281"/>
      <c r="Q22" s="281"/>
      <c r="R22" s="281"/>
      <c r="S22" s="282"/>
      <c r="T22" s="31"/>
      <c r="V22" s="60" t="s">
        <v>372</v>
      </c>
    </row>
    <row r="23" spans="2:22" s="30" customFormat="1" ht="13.5">
      <c r="B23" s="31"/>
      <c r="C23" s="273" t="s">
        <v>95</v>
      </c>
      <c r="D23" s="274"/>
      <c r="E23" s="274"/>
      <c r="F23" s="274"/>
      <c r="G23" s="274"/>
      <c r="H23" s="275"/>
      <c r="I23" s="34" t="s">
        <v>96</v>
      </c>
      <c r="J23" s="280">
        <v>18</v>
      </c>
      <c r="K23" s="281"/>
      <c r="L23" s="281"/>
      <c r="M23" s="281"/>
      <c r="N23" s="282"/>
      <c r="O23" s="280">
        <v>105</v>
      </c>
      <c r="P23" s="281"/>
      <c r="Q23" s="281"/>
      <c r="R23" s="281"/>
      <c r="S23" s="282"/>
      <c r="T23" s="31"/>
      <c r="V23" s="60" t="s">
        <v>373</v>
      </c>
    </row>
    <row r="24" spans="2:20" s="30" customFormat="1" ht="27" customHeight="1">
      <c r="B24" s="31"/>
      <c r="C24" s="273" t="s">
        <v>351</v>
      </c>
      <c r="D24" s="274"/>
      <c r="E24" s="274"/>
      <c r="F24" s="274"/>
      <c r="G24" s="274"/>
      <c r="H24" s="275"/>
      <c r="I24" s="34" t="s">
        <v>97</v>
      </c>
      <c r="J24" s="277">
        <f>J21-J22-J23</f>
        <v>460</v>
      </c>
      <c r="K24" s="278"/>
      <c r="L24" s="278"/>
      <c r="M24" s="278"/>
      <c r="N24" s="279"/>
      <c r="O24" s="277">
        <f>O21-O22-O23</f>
        <v>-138</v>
      </c>
      <c r="P24" s="278"/>
      <c r="Q24" s="278"/>
      <c r="R24" s="278"/>
      <c r="S24" s="279"/>
      <c r="T24" s="31"/>
    </row>
    <row r="25" spans="2:22" s="30" customFormat="1" ht="13.5">
      <c r="B25" s="31"/>
      <c r="C25" s="273" t="s">
        <v>98</v>
      </c>
      <c r="D25" s="274"/>
      <c r="E25" s="274"/>
      <c r="F25" s="274"/>
      <c r="G25" s="274"/>
      <c r="H25" s="275"/>
      <c r="I25" s="34" t="s">
        <v>99</v>
      </c>
      <c r="J25" s="297">
        <v>37</v>
      </c>
      <c r="K25" s="298"/>
      <c r="L25" s="298"/>
      <c r="M25" s="298"/>
      <c r="N25" s="299"/>
      <c r="O25" s="297">
        <v>24</v>
      </c>
      <c r="P25" s="298"/>
      <c r="Q25" s="298"/>
      <c r="R25" s="298"/>
      <c r="S25" s="299"/>
      <c r="T25" s="31"/>
      <c r="V25" s="60" t="s">
        <v>374</v>
      </c>
    </row>
    <row r="26" spans="2:22" s="30" customFormat="1" ht="13.5">
      <c r="B26" s="31"/>
      <c r="C26" s="273" t="s">
        <v>100</v>
      </c>
      <c r="D26" s="274"/>
      <c r="E26" s="274"/>
      <c r="F26" s="274"/>
      <c r="G26" s="274"/>
      <c r="H26" s="275"/>
      <c r="I26" s="34" t="s">
        <v>101</v>
      </c>
      <c r="J26" s="280">
        <v>310</v>
      </c>
      <c r="K26" s="281"/>
      <c r="L26" s="281"/>
      <c r="M26" s="281"/>
      <c r="N26" s="282"/>
      <c r="O26" s="280">
        <v>207</v>
      </c>
      <c r="P26" s="281"/>
      <c r="Q26" s="281"/>
      <c r="R26" s="281"/>
      <c r="S26" s="282"/>
      <c r="T26" s="31"/>
      <c r="V26" s="60" t="s">
        <v>376</v>
      </c>
    </row>
    <row r="27" spans="2:20" s="30" customFormat="1" ht="13.5">
      <c r="B27" s="31"/>
      <c r="C27" s="273" t="s">
        <v>352</v>
      </c>
      <c r="D27" s="274"/>
      <c r="E27" s="274"/>
      <c r="F27" s="274"/>
      <c r="G27" s="274"/>
      <c r="H27" s="275"/>
      <c r="I27" s="34" t="s">
        <v>102</v>
      </c>
      <c r="J27" s="277">
        <f>J24+J25-J26</f>
        <v>187</v>
      </c>
      <c r="K27" s="278"/>
      <c r="L27" s="278"/>
      <c r="M27" s="278"/>
      <c r="N27" s="279"/>
      <c r="O27" s="277">
        <f>O24+O25-O26</f>
        <v>-321</v>
      </c>
      <c r="P27" s="278"/>
      <c r="Q27" s="278"/>
      <c r="R27" s="278"/>
      <c r="S27" s="279"/>
      <c r="T27" s="31"/>
    </row>
    <row r="28" spans="2:22" s="30" customFormat="1" ht="13.5">
      <c r="B28" s="31"/>
      <c r="C28" s="300" t="s">
        <v>103</v>
      </c>
      <c r="D28" s="301"/>
      <c r="E28" s="301"/>
      <c r="F28" s="301"/>
      <c r="G28" s="301"/>
      <c r="H28" s="302"/>
      <c r="I28" s="35">
        <v>100</v>
      </c>
      <c r="J28" s="287">
        <f>SUM(J30:N33)</f>
        <v>0</v>
      </c>
      <c r="K28" s="288"/>
      <c r="L28" s="288"/>
      <c r="M28" s="288"/>
      <c r="N28" s="289"/>
      <c r="O28" s="287">
        <f>SUM(O30:S33)</f>
        <v>12</v>
      </c>
      <c r="P28" s="288"/>
      <c r="Q28" s="288"/>
      <c r="R28" s="288"/>
      <c r="S28" s="289"/>
      <c r="T28" s="31"/>
      <c r="V28" s="60" t="s">
        <v>377</v>
      </c>
    </row>
    <row r="29" spans="2:22" s="30" customFormat="1" ht="13.5">
      <c r="B29" s="31"/>
      <c r="C29" s="300" t="s">
        <v>66</v>
      </c>
      <c r="D29" s="301"/>
      <c r="E29" s="301"/>
      <c r="F29" s="301"/>
      <c r="G29" s="301"/>
      <c r="H29" s="301"/>
      <c r="I29" s="35"/>
      <c r="J29" s="288"/>
      <c r="K29" s="288"/>
      <c r="L29" s="288"/>
      <c r="M29" s="288"/>
      <c r="N29" s="288"/>
      <c r="O29" s="287"/>
      <c r="P29" s="288"/>
      <c r="Q29" s="288"/>
      <c r="R29" s="288"/>
      <c r="S29" s="289"/>
      <c r="T29" s="31"/>
      <c r="V29" s="68"/>
    </row>
    <row r="30" spans="2:22" s="30" customFormat="1" ht="27" customHeight="1">
      <c r="B30" s="31"/>
      <c r="C30" s="291" t="s">
        <v>104</v>
      </c>
      <c r="D30" s="292"/>
      <c r="E30" s="292"/>
      <c r="F30" s="292"/>
      <c r="G30" s="292"/>
      <c r="H30" s="292"/>
      <c r="I30" s="36">
        <v>101</v>
      </c>
      <c r="J30" s="295"/>
      <c r="K30" s="295"/>
      <c r="L30" s="295"/>
      <c r="M30" s="295"/>
      <c r="N30" s="295"/>
      <c r="O30" s="294">
        <v>9</v>
      </c>
      <c r="P30" s="295"/>
      <c r="Q30" s="295"/>
      <c r="R30" s="295"/>
      <c r="S30" s="296"/>
      <c r="T30" s="31"/>
      <c r="V30" s="68"/>
    </row>
    <row r="31" spans="2:22" s="30" customFormat="1" ht="27" customHeight="1">
      <c r="B31" s="31"/>
      <c r="C31" s="291" t="s">
        <v>349</v>
      </c>
      <c r="D31" s="292"/>
      <c r="E31" s="292"/>
      <c r="F31" s="292"/>
      <c r="G31" s="292"/>
      <c r="H31" s="293"/>
      <c r="I31" s="36">
        <v>102</v>
      </c>
      <c r="J31" s="294"/>
      <c r="K31" s="295"/>
      <c r="L31" s="295"/>
      <c r="M31" s="295"/>
      <c r="N31" s="296"/>
      <c r="O31" s="294">
        <v>0</v>
      </c>
      <c r="P31" s="295"/>
      <c r="Q31" s="295"/>
      <c r="R31" s="295"/>
      <c r="S31" s="296"/>
      <c r="T31" s="31"/>
      <c r="V31" s="69"/>
    </row>
    <row r="32" spans="2:22" s="30" customFormat="1" ht="13.5">
      <c r="B32" s="31"/>
      <c r="C32" s="273" t="s">
        <v>105</v>
      </c>
      <c r="D32" s="274"/>
      <c r="E32" s="274"/>
      <c r="F32" s="274"/>
      <c r="G32" s="274"/>
      <c r="H32" s="275"/>
      <c r="I32" s="37">
        <v>103</v>
      </c>
      <c r="J32" s="297"/>
      <c r="K32" s="298"/>
      <c r="L32" s="298"/>
      <c r="M32" s="298"/>
      <c r="N32" s="299"/>
      <c r="O32" s="297">
        <v>3</v>
      </c>
      <c r="P32" s="298"/>
      <c r="Q32" s="298"/>
      <c r="R32" s="298"/>
      <c r="S32" s="299"/>
      <c r="T32" s="31"/>
      <c r="V32" s="69"/>
    </row>
    <row r="33" spans="2:22" s="30" customFormat="1" ht="13.5">
      <c r="B33" s="31"/>
      <c r="C33" s="273" t="s">
        <v>106</v>
      </c>
      <c r="D33" s="274"/>
      <c r="E33" s="274"/>
      <c r="F33" s="274"/>
      <c r="G33" s="274"/>
      <c r="H33" s="275"/>
      <c r="I33" s="37">
        <v>104</v>
      </c>
      <c r="J33" s="297">
        <v>0</v>
      </c>
      <c r="K33" s="298"/>
      <c r="L33" s="298"/>
      <c r="M33" s="298"/>
      <c r="N33" s="299"/>
      <c r="O33" s="297">
        <v>0</v>
      </c>
      <c r="P33" s="298"/>
      <c r="Q33" s="298"/>
      <c r="R33" s="298"/>
      <c r="S33" s="299"/>
      <c r="T33" s="31"/>
      <c r="V33" s="69"/>
    </row>
    <row r="34" spans="2:22" s="30" customFormat="1" ht="13.5">
      <c r="B34" s="31"/>
      <c r="C34" s="273" t="s">
        <v>107</v>
      </c>
      <c r="D34" s="274"/>
      <c r="E34" s="274"/>
      <c r="F34" s="274"/>
      <c r="G34" s="274"/>
      <c r="H34" s="275"/>
      <c r="I34" s="37">
        <v>110</v>
      </c>
      <c r="J34" s="303">
        <f>SUM(J36:N37)</f>
        <v>335</v>
      </c>
      <c r="K34" s="304"/>
      <c r="L34" s="304"/>
      <c r="M34" s="304"/>
      <c r="N34" s="305"/>
      <c r="O34" s="303">
        <f>SUM(O36:S37)</f>
        <v>39</v>
      </c>
      <c r="P34" s="304"/>
      <c r="Q34" s="304"/>
      <c r="R34" s="304"/>
      <c r="S34" s="305"/>
      <c r="T34" s="31"/>
      <c r="V34" s="60" t="s">
        <v>378</v>
      </c>
    </row>
    <row r="35" spans="2:22" s="30" customFormat="1" ht="13.5">
      <c r="B35" s="31"/>
      <c r="C35" s="300" t="s">
        <v>66</v>
      </c>
      <c r="D35" s="301"/>
      <c r="E35" s="301"/>
      <c r="F35" s="301"/>
      <c r="G35" s="301"/>
      <c r="H35" s="301"/>
      <c r="I35" s="126"/>
      <c r="J35" s="287"/>
      <c r="K35" s="288"/>
      <c r="L35" s="288"/>
      <c r="M35" s="288"/>
      <c r="N35" s="289"/>
      <c r="O35" s="288"/>
      <c r="P35" s="288"/>
      <c r="Q35" s="288"/>
      <c r="R35" s="288"/>
      <c r="S35" s="289"/>
      <c r="T35" s="31"/>
      <c r="V35" s="68"/>
    </row>
    <row r="36" spans="2:22" s="30" customFormat="1" ht="27" customHeight="1">
      <c r="B36" s="31"/>
      <c r="C36" s="291" t="s">
        <v>108</v>
      </c>
      <c r="D36" s="292"/>
      <c r="E36" s="292"/>
      <c r="F36" s="292"/>
      <c r="G36" s="292"/>
      <c r="H36" s="292"/>
      <c r="I36" s="127">
        <v>111</v>
      </c>
      <c r="J36" s="309">
        <v>329</v>
      </c>
      <c r="K36" s="310"/>
      <c r="L36" s="310"/>
      <c r="M36" s="310"/>
      <c r="N36" s="311"/>
      <c r="O36" s="310">
        <v>33</v>
      </c>
      <c r="P36" s="310"/>
      <c r="Q36" s="310"/>
      <c r="R36" s="310"/>
      <c r="S36" s="311"/>
      <c r="T36" s="31"/>
      <c r="V36" s="68"/>
    </row>
    <row r="37" spans="2:22" s="30" customFormat="1" ht="13.5">
      <c r="B37" s="31"/>
      <c r="C37" s="291" t="s">
        <v>109</v>
      </c>
      <c r="D37" s="292"/>
      <c r="E37" s="292"/>
      <c r="F37" s="292"/>
      <c r="G37" s="292"/>
      <c r="H37" s="293"/>
      <c r="I37" s="36">
        <v>112</v>
      </c>
      <c r="J37" s="309">
        <v>6</v>
      </c>
      <c r="K37" s="310"/>
      <c r="L37" s="310"/>
      <c r="M37" s="310"/>
      <c r="N37" s="311"/>
      <c r="O37" s="309">
        <v>6</v>
      </c>
      <c r="P37" s="310"/>
      <c r="Q37" s="310"/>
      <c r="R37" s="310"/>
      <c r="S37" s="311"/>
      <c r="T37" s="31"/>
      <c r="V37" s="69"/>
    </row>
    <row r="38" spans="2:22" s="30" customFormat="1" ht="13.5">
      <c r="B38" s="31"/>
      <c r="C38" s="273" t="s">
        <v>110</v>
      </c>
      <c r="D38" s="274"/>
      <c r="E38" s="274"/>
      <c r="F38" s="274"/>
      <c r="G38" s="274"/>
      <c r="H38" s="275"/>
      <c r="I38" s="37">
        <v>120</v>
      </c>
      <c r="J38" s="277">
        <f>SUM(J40:N41)</f>
        <v>366</v>
      </c>
      <c r="K38" s="278"/>
      <c r="L38" s="278"/>
      <c r="M38" s="278"/>
      <c r="N38" s="279"/>
      <c r="O38" s="277">
        <f>SUM(O40:S41)</f>
        <v>38</v>
      </c>
      <c r="P38" s="278"/>
      <c r="Q38" s="278"/>
      <c r="R38" s="278"/>
      <c r="S38" s="279"/>
      <c r="T38" s="31"/>
      <c r="V38" s="60" t="s">
        <v>377</v>
      </c>
    </row>
    <row r="39" spans="2:22" s="30" customFormat="1" ht="13.5">
      <c r="B39" s="31"/>
      <c r="C39" s="300" t="s">
        <v>66</v>
      </c>
      <c r="D39" s="301"/>
      <c r="E39" s="301"/>
      <c r="F39" s="301"/>
      <c r="G39" s="301"/>
      <c r="H39" s="301"/>
      <c r="I39" s="35"/>
      <c r="J39" s="288"/>
      <c r="K39" s="288"/>
      <c r="L39" s="288"/>
      <c r="M39" s="288"/>
      <c r="N39" s="288"/>
      <c r="O39" s="287"/>
      <c r="P39" s="288"/>
      <c r="Q39" s="288"/>
      <c r="R39" s="288"/>
      <c r="S39" s="289"/>
      <c r="T39" s="31"/>
      <c r="V39" s="68"/>
    </row>
    <row r="40" spans="2:22" s="30" customFormat="1" ht="13.5">
      <c r="B40" s="31"/>
      <c r="C40" s="291" t="s">
        <v>111</v>
      </c>
      <c r="D40" s="292"/>
      <c r="E40" s="292"/>
      <c r="F40" s="292"/>
      <c r="G40" s="292"/>
      <c r="H40" s="292"/>
      <c r="I40" s="36">
        <v>121</v>
      </c>
      <c r="J40" s="295">
        <v>346</v>
      </c>
      <c r="K40" s="295"/>
      <c r="L40" s="295"/>
      <c r="M40" s="295"/>
      <c r="N40" s="295"/>
      <c r="O40" s="294">
        <v>38</v>
      </c>
      <c r="P40" s="295"/>
      <c r="Q40" s="295"/>
      <c r="R40" s="295"/>
      <c r="S40" s="296"/>
      <c r="T40" s="31"/>
      <c r="V40" s="68"/>
    </row>
    <row r="41" spans="2:22" s="30" customFormat="1" ht="13.5">
      <c r="B41" s="31"/>
      <c r="C41" s="291" t="s">
        <v>112</v>
      </c>
      <c r="D41" s="292"/>
      <c r="E41" s="292"/>
      <c r="F41" s="292"/>
      <c r="G41" s="292"/>
      <c r="H41" s="293"/>
      <c r="I41" s="36">
        <v>122</v>
      </c>
      <c r="J41" s="294">
        <v>20</v>
      </c>
      <c r="K41" s="295"/>
      <c r="L41" s="295"/>
      <c r="M41" s="295"/>
      <c r="N41" s="296"/>
      <c r="O41" s="294">
        <v>0</v>
      </c>
      <c r="P41" s="295"/>
      <c r="Q41" s="295"/>
      <c r="R41" s="295"/>
      <c r="S41" s="296"/>
      <c r="T41" s="31"/>
      <c r="V41" s="69"/>
    </row>
    <row r="42" spans="2:22" s="30" customFormat="1" ht="13.5">
      <c r="B42" s="31"/>
      <c r="C42" s="273" t="s">
        <v>113</v>
      </c>
      <c r="D42" s="274"/>
      <c r="E42" s="274"/>
      <c r="F42" s="274"/>
      <c r="G42" s="274"/>
      <c r="H42" s="275"/>
      <c r="I42" s="37">
        <v>130</v>
      </c>
      <c r="J42" s="306">
        <f>SUM(J44:N46)</f>
        <v>236</v>
      </c>
      <c r="K42" s="307"/>
      <c r="L42" s="307"/>
      <c r="M42" s="307"/>
      <c r="N42" s="308"/>
      <c r="O42" s="306">
        <f>SUM(O44:S46)</f>
        <v>281</v>
      </c>
      <c r="P42" s="307"/>
      <c r="Q42" s="307"/>
      <c r="R42" s="307"/>
      <c r="S42" s="308"/>
      <c r="T42" s="31"/>
      <c r="V42" s="60" t="s">
        <v>378</v>
      </c>
    </row>
    <row r="43" spans="2:22" s="30" customFormat="1" ht="13.5" customHeight="1">
      <c r="B43" s="31"/>
      <c r="C43" s="300" t="s">
        <v>66</v>
      </c>
      <c r="D43" s="301"/>
      <c r="E43" s="301"/>
      <c r="F43" s="301"/>
      <c r="G43" s="301"/>
      <c r="H43" s="301"/>
      <c r="I43" s="126"/>
      <c r="J43" s="287"/>
      <c r="K43" s="288"/>
      <c r="L43" s="288"/>
      <c r="M43" s="288"/>
      <c r="N43" s="288"/>
      <c r="O43" s="287"/>
      <c r="P43" s="288"/>
      <c r="Q43" s="288"/>
      <c r="R43" s="288"/>
      <c r="S43" s="289"/>
      <c r="T43" s="31"/>
      <c r="V43" s="68"/>
    </row>
    <row r="44" spans="2:22" s="30" customFormat="1" ht="13.5">
      <c r="B44" s="31"/>
      <c r="C44" s="291" t="s">
        <v>114</v>
      </c>
      <c r="D44" s="292"/>
      <c r="E44" s="292"/>
      <c r="F44" s="292"/>
      <c r="G44" s="292"/>
      <c r="H44" s="292"/>
      <c r="I44" s="127">
        <v>131</v>
      </c>
      <c r="J44" s="309">
        <v>61</v>
      </c>
      <c r="K44" s="310"/>
      <c r="L44" s="310"/>
      <c r="M44" s="310"/>
      <c r="N44" s="310"/>
      <c r="O44" s="309">
        <v>123</v>
      </c>
      <c r="P44" s="310"/>
      <c r="Q44" s="310"/>
      <c r="R44" s="310"/>
      <c r="S44" s="311"/>
      <c r="T44" s="31"/>
      <c r="V44" s="68"/>
    </row>
    <row r="45" spans="2:22" s="30" customFormat="1" ht="13.5">
      <c r="B45" s="31"/>
      <c r="C45" s="273" t="s">
        <v>111</v>
      </c>
      <c r="D45" s="274"/>
      <c r="E45" s="274"/>
      <c r="F45" s="274"/>
      <c r="G45" s="274"/>
      <c r="H45" s="275"/>
      <c r="I45" s="37">
        <v>132</v>
      </c>
      <c r="J45" s="309">
        <v>159</v>
      </c>
      <c r="K45" s="310"/>
      <c r="L45" s="310"/>
      <c r="M45" s="310"/>
      <c r="N45" s="311"/>
      <c r="O45" s="309">
        <v>157</v>
      </c>
      <c r="P45" s="310"/>
      <c r="Q45" s="310"/>
      <c r="R45" s="310"/>
      <c r="S45" s="311"/>
      <c r="T45" s="31"/>
      <c r="V45" s="69"/>
    </row>
    <row r="46" spans="2:22" s="30" customFormat="1" ht="13.5">
      <c r="B46" s="31"/>
      <c r="C46" s="273" t="s">
        <v>115</v>
      </c>
      <c r="D46" s="274"/>
      <c r="E46" s="274"/>
      <c r="F46" s="274"/>
      <c r="G46" s="274"/>
      <c r="H46" s="275"/>
      <c r="I46" s="37">
        <v>133</v>
      </c>
      <c r="J46" s="280">
        <v>16</v>
      </c>
      <c r="K46" s="281"/>
      <c r="L46" s="281"/>
      <c r="M46" s="281"/>
      <c r="N46" s="282"/>
      <c r="O46" s="280">
        <v>1</v>
      </c>
      <c r="P46" s="281"/>
      <c r="Q46" s="281"/>
      <c r="R46" s="281"/>
      <c r="S46" s="282"/>
      <c r="T46" s="31"/>
      <c r="V46" s="69"/>
    </row>
    <row r="47" spans="2:22" s="30" customFormat="1" ht="27.75" customHeight="1">
      <c r="B47" s="31"/>
      <c r="C47" s="273" t="s">
        <v>353</v>
      </c>
      <c r="D47" s="274"/>
      <c r="E47" s="274"/>
      <c r="F47" s="274"/>
      <c r="G47" s="274"/>
      <c r="H47" s="275"/>
      <c r="I47" s="37">
        <v>140</v>
      </c>
      <c r="J47" s="315">
        <f>J28-J34+J38-J42</f>
        <v>-205</v>
      </c>
      <c r="K47" s="316"/>
      <c r="L47" s="316"/>
      <c r="M47" s="316"/>
      <c r="N47" s="317"/>
      <c r="O47" s="315">
        <v>-270</v>
      </c>
      <c r="P47" s="316"/>
      <c r="Q47" s="316"/>
      <c r="R47" s="316"/>
      <c r="S47" s="317"/>
      <c r="T47" s="31"/>
      <c r="V47" s="69"/>
    </row>
    <row r="48" spans="2:20" s="30" customFormat="1" ht="13.5">
      <c r="B48" s="31"/>
      <c r="C48" s="273" t="s">
        <v>354</v>
      </c>
      <c r="D48" s="274"/>
      <c r="E48" s="274"/>
      <c r="F48" s="274"/>
      <c r="G48" s="274"/>
      <c r="H48" s="275"/>
      <c r="I48" s="37">
        <v>150</v>
      </c>
      <c r="J48" s="277">
        <f>J27+J47</f>
        <v>-18</v>
      </c>
      <c r="K48" s="278"/>
      <c r="L48" s="278"/>
      <c r="M48" s="278"/>
      <c r="N48" s="279"/>
      <c r="O48" s="277">
        <v>-591</v>
      </c>
      <c r="P48" s="278"/>
      <c r="Q48" s="278"/>
      <c r="R48" s="278"/>
      <c r="S48" s="279"/>
      <c r="T48" s="31"/>
    </row>
    <row r="49" spans="2:22" s="30" customFormat="1" ht="13.5">
      <c r="B49" s="31"/>
      <c r="C49" s="273" t="s">
        <v>268</v>
      </c>
      <c r="D49" s="274"/>
      <c r="E49" s="274"/>
      <c r="F49" s="274"/>
      <c r="G49" s="274"/>
      <c r="H49" s="275"/>
      <c r="I49" s="37">
        <v>160</v>
      </c>
      <c r="J49" s="309">
        <v>20</v>
      </c>
      <c r="K49" s="310"/>
      <c r="L49" s="310"/>
      <c r="M49" s="310"/>
      <c r="N49" s="311"/>
      <c r="O49" s="309"/>
      <c r="P49" s="310"/>
      <c r="Q49" s="310"/>
      <c r="R49" s="310"/>
      <c r="S49" s="311"/>
      <c r="T49" s="31"/>
      <c r="V49" s="60" t="s">
        <v>379</v>
      </c>
    </row>
    <row r="50" spans="2:22" s="30" customFormat="1" ht="13.5">
      <c r="B50" s="31"/>
      <c r="C50" s="273" t="s">
        <v>116</v>
      </c>
      <c r="D50" s="274"/>
      <c r="E50" s="274"/>
      <c r="F50" s="274"/>
      <c r="G50" s="274"/>
      <c r="H50" s="275"/>
      <c r="I50" s="37">
        <v>170</v>
      </c>
      <c r="J50" s="297">
        <v>0</v>
      </c>
      <c r="K50" s="298"/>
      <c r="L50" s="298"/>
      <c r="M50" s="298"/>
      <c r="N50" s="299"/>
      <c r="O50" s="297">
        <v>0</v>
      </c>
      <c r="P50" s="298"/>
      <c r="Q50" s="298"/>
      <c r="R50" s="298"/>
      <c r="S50" s="299"/>
      <c r="T50" s="31"/>
      <c r="V50" s="61" t="s">
        <v>128</v>
      </c>
    </row>
    <row r="51" spans="2:22" s="30" customFormat="1" ht="13.5">
      <c r="B51" s="31"/>
      <c r="C51" s="273" t="s">
        <v>117</v>
      </c>
      <c r="D51" s="274"/>
      <c r="E51" s="274"/>
      <c r="F51" s="274"/>
      <c r="G51" s="274"/>
      <c r="H51" s="275"/>
      <c r="I51" s="37">
        <v>180</v>
      </c>
      <c r="J51" s="297">
        <v>0</v>
      </c>
      <c r="K51" s="298"/>
      <c r="L51" s="298"/>
      <c r="M51" s="298"/>
      <c r="N51" s="299"/>
      <c r="O51" s="297">
        <v>0</v>
      </c>
      <c r="P51" s="298"/>
      <c r="Q51" s="298"/>
      <c r="R51" s="298"/>
      <c r="S51" s="299"/>
      <c r="T51" s="31"/>
      <c r="V51" s="61" t="s">
        <v>153</v>
      </c>
    </row>
    <row r="52" spans="2:22" s="30" customFormat="1" ht="13.5">
      <c r="B52" s="31"/>
      <c r="C52" s="273" t="s">
        <v>269</v>
      </c>
      <c r="D52" s="274"/>
      <c r="E52" s="274"/>
      <c r="F52" s="274"/>
      <c r="G52" s="274"/>
      <c r="H52" s="275"/>
      <c r="I52" s="37">
        <v>190</v>
      </c>
      <c r="J52" s="309">
        <v>0</v>
      </c>
      <c r="K52" s="310"/>
      <c r="L52" s="310"/>
      <c r="M52" s="310"/>
      <c r="N52" s="311"/>
      <c r="O52" s="309">
        <v>0</v>
      </c>
      <c r="P52" s="310"/>
      <c r="Q52" s="310"/>
      <c r="R52" s="310"/>
      <c r="S52" s="311"/>
      <c r="T52" s="31"/>
      <c r="V52" s="61" t="s">
        <v>379</v>
      </c>
    </row>
    <row r="53" spans="2:28" s="30" customFormat="1" ht="13.5">
      <c r="B53" s="31"/>
      <c r="C53" s="273" t="s">
        <v>270</v>
      </c>
      <c r="D53" s="274"/>
      <c r="E53" s="274"/>
      <c r="F53" s="274"/>
      <c r="G53" s="274"/>
      <c r="H53" s="275"/>
      <c r="I53" s="37">
        <v>200</v>
      </c>
      <c r="J53" s="280">
        <v>0</v>
      </c>
      <c r="K53" s="281"/>
      <c r="L53" s="281"/>
      <c r="M53" s="281"/>
      <c r="N53" s="282"/>
      <c r="O53" s="280">
        <v>0</v>
      </c>
      <c r="P53" s="281"/>
      <c r="Q53" s="281"/>
      <c r="R53" s="281"/>
      <c r="S53" s="282"/>
      <c r="T53" s="31"/>
      <c r="V53" s="61" t="s">
        <v>379</v>
      </c>
      <c r="X53" s="68"/>
      <c r="Y53" s="68"/>
      <c r="Z53" s="68"/>
      <c r="AA53" s="68"/>
      <c r="AB53" s="68"/>
    </row>
    <row r="54" spans="2:30" s="30" customFormat="1" ht="15" customHeight="1">
      <c r="B54" s="31"/>
      <c r="C54" s="273" t="s">
        <v>169</v>
      </c>
      <c r="D54" s="274"/>
      <c r="E54" s="274"/>
      <c r="F54" s="274"/>
      <c r="G54" s="274"/>
      <c r="H54" s="275"/>
      <c r="I54" s="37">
        <v>210</v>
      </c>
      <c r="J54" s="277">
        <f>J48-J49+J50+J51-J52-J53</f>
        <v>-38</v>
      </c>
      <c r="K54" s="278"/>
      <c r="L54" s="278"/>
      <c r="M54" s="278"/>
      <c r="N54" s="279"/>
      <c r="O54" s="277">
        <f>O48-O49+O50+O51-O52-O53</f>
        <v>-591</v>
      </c>
      <c r="P54" s="278"/>
      <c r="Q54" s="278"/>
      <c r="R54" s="278"/>
      <c r="S54" s="279"/>
      <c r="T54" s="31"/>
      <c r="V54" s="113"/>
      <c r="W54" s="112" t="str">
        <f>IF(H6="декабрь"," ","≠")</f>
        <v> </v>
      </c>
      <c r="X54" s="112" t="str">
        <f>IF(H6="декабрь"," ",баланс!I67)</f>
        <v> </v>
      </c>
      <c r="Y54" s="290" t="str">
        <f>IF(H6="декабрь"," ","стр.210 гр.3 Отчета ≠ стр.470 гр.3 ББ")</f>
        <v> </v>
      </c>
      <c r="Z54" s="290"/>
      <c r="AA54" s="290"/>
      <c r="AB54" s="290"/>
      <c r="AC54" s="112"/>
      <c r="AD54" s="112"/>
    </row>
    <row r="55" spans="2:28" s="30" customFormat="1" ht="27" customHeight="1">
      <c r="B55" s="31"/>
      <c r="C55" s="273" t="s">
        <v>118</v>
      </c>
      <c r="D55" s="274"/>
      <c r="E55" s="274"/>
      <c r="F55" s="274"/>
      <c r="G55" s="274"/>
      <c r="H55" s="275"/>
      <c r="I55" s="37">
        <v>220</v>
      </c>
      <c r="J55" s="312">
        <v>-426</v>
      </c>
      <c r="K55" s="313"/>
      <c r="L55" s="313"/>
      <c r="M55" s="313"/>
      <c r="N55" s="314"/>
      <c r="O55" s="297">
        <v>-4</v>
      </c>
      <c r="P55" s="298"/>
      <c r="Q55" s="298"/>
      <c r="R55" s="298"/>
      <c r="S55" s="299"/>
      <c r="T55" s="31"/>
      <c r="V55" s="60" t="s">
        <v>147</v>
      </c>
      <c r="X55" s="68"/>
      <c r="Y55" s="68"/>
      <c r="Z55" s="68"/>
      <c r="AA55" s="68"/>
      <c r="AB55" s="68"/>
    </row>
    <row r="56" spans="2:28" s="30" customFormat="1" ht="27" customHeight="1">
      <c r="B56" s="31"/>
      <c r="C56" s="273" t="s">
        <v>161</v>
      </c>
      <c r="D56" s="274"/>
      <c r="E56" s="274"/>
      <c r="F56" s="274"/>
      <c r="G56" s="274"/>
      <c r="H56" s="275"/>
      <c r="I56" s="37">
        <v>230</v>
      </c>
      <c r="J56" s="312">
        <v>-250</v>
      </c>
      <c r="K56" s="313"/>
      <c r="L56" s="313"/>
      <c r="M56" s="313"/>
      <c r="N56" s="314"/>
      <c r="O56" s="297">
        <v>0</v>
      </c>
      <c r="P56" s="298"/>
      <c r="Q56" s="298"/>
      <c r="R56" s="298"/>
      <c r="S56" s="299"/>
      <c r="T56" s="31"/>
      <c r="V56" s="60"/>
      <c r="X56" s="68"/>
      <c r="Y56" s="68"/>
      <c r="Z56" s="68"/>
      <c r="AA56" s="68"/>
      <c r="AB56" s="68"/>
    </row>
    <row r="57" spans="2:28" s="30" customFormat="1" ht="13.5">
      <c r="B57" s="31"/>
      <c r="C57" s="273" t="s">
        <v>355</v>
      </c>
      <c r="D57" s="274"/>
      <c r="E57" s="274"/>
      <c r="F57" s="274"/>
      <c r="G57" s="274"/>
      <c r="H57" s="275"/>
      <c r="I57" s="37">
        <v>240</v>
      </c>
      <c r="J57" s="277">
        <f>J54+J55+J56</f>
        <v>-714</v>
      </c>
      <c r="K57" s="278"/>
      <c r="L57" s="278"/>
      <c r="M57" s="278"/>
      <c r="N57" s="279"/>
      <c r="O57" s="277">
        <f>O54+O55+O56</f>
        <v>-595</v>
      </c>
      <c r="P57" s="278"/>
      <c r="Q57" s="278"/>
      <c r="R57" s="278"/>
      <c r="S57" s="279"/>
      <c r="T57" s="31"/>
      <c r="X57" s="68"/>
      <c r="Y57" s="68"/>
      <c r="Z57" s="68"/>
      <c r="AA57" s="68"/>
      <c r="AB57" s="68"/>
    </row>
    <row r="58" spans="2:28" s="30" customFormat="1" ht="13.5">
      <c r="B58" s="31"/>
      <c r="C58" s="273" t="s">
        <v>119</v>
      </c>
      <c r="D58" s="274"/>
      <c r="E58" s="274"/>
      <c r="F58" s="274"/>
      <c r="G58" s="274"/>
      <c r="H58" s="275"/>
      <c r="I58" s="37">
        <v>250</v>
      </c>
      <c r="J58" s="297">
        <v>0</v>
      </c>
      <c r="K58" s="298"/>
      <c r="L58" s="298"/>
      <c r="M58" s="298"/>
      <c r="N58" s="299"/>
      <c r="O58" s="297">
        <v>0</v>
      </c>
      <c r="P58" s="298"/>
      <c r="Q58" s="298"/>
      <c r="R58" s="298"/>
      <c r="S58" s="299"/>
      <c r="T58" s="31"/>
      <c r="V58" s="60"/>
      <c r="X58" s="68"/>
      <c r="Y58" s="68"/>
      <c r="Z58" s="68"/>
      <c r="AA58" s="68"/>
      <c r="AB58" s="68"/>
    </row>
    <row r="59" spans="2:22" s="30" customFormat="1" ht="13.5">
      <c r="B59" s="31"/>
      <c r="C59" s="273" t="s">
        <v>120</v>
      </c>
      <c r="D59" s="274"/>
      <c r="E59" s="274"/>
      <c r="F59" s="274"/>
      <c r="G59" s="274"/>
      <c r="H59" s="275"/>
      <c r="I59" s="37">
        <v>260</v>
      </c>
      <c r="J59" s="297">
        <v>0</v>
      </c>
      <c r="K59" s="298"/>
      <c r="L59" s="298"/>
      <c r="M59" s="298"/>
      <c r="N59" s="299"/>
      <c r="O59" s="297">
        <v>0</v>
      </c>
      <c r="P59" s="298"/>
      <c r="Q59" s="298"/>
      <c r="R59" s="298"/>
      <c r="S59" s="299"/>
      <c r="T59" s="31"/>
      <c r="V59" s="60"/>
    </row>
    <row r="60" spans="2:20" ht="15.75">
      <c r="B60" s="39"/>
      <c r="C60" s="40"/>
      <c r="D60" s="40"/>
      <c r="E60" s="40"/>
      <c r="F60" s="40"/>
      <c r="G60" s="40"/>
      <c r="H60" s="40"/>
      <c r="I60" s="39"/>
      <c r="J60" s="39"/>
      <c r="K60" s="39"/>
      <c r="L60" s="39"/>
      <c r="M60" s="54"/>
      <c r="N60" s="39"/>
      <c r="O60" s="39"/>
      <c r="P60" s="39"/>
      <c r="Q60" s="39"/>
      <c r="R60" s="39"/>
      <c r="S60" s="39"/>
      <c r="T60" s="39"/>
    </row>
    <row r="61" spans="2:20" s="1" customFormat="1" ht="15">
      <c r="B61" s="2"/>
      <c r="C61" s="321" t="s">
        <v>61</v>
      </c>
      <c r="D61" s="321"/>
      <c r="E61" s="3"/>
      <c r="F61" s="322"/>
      <c r="G61" s="322"/>
      <c r="H61" s="322"/>
      <c r="I61" s="3"/>
      <c r="J61" s="322" t="str">
        <f>IF(баланс!I98=0," ",баланс!I98)</f>
        <v>В.А.Ковалев</v>
      </c>
      <c r="K61" s="322"/>
      <c r="L61" s="322"/>
      <c r="M61" s="322"/>
      <c r="N61" s="322"/>
      <c r="O61" s="322"/>
      <c r="P61" s="2"/>
      <c r="Q61" s="2"/>
      <c r="R61" s="2"/>
      <c r="S61" s="2"/>
      <c r="T61" s="2"/>
    </row>
    <row r="62" spans="2:20" s="19" customFormat="1" ht="12">
      <c r="B62" s="20"/>
      <c r="C62" s="21" t="s">
        <v>64</v>
      </c>
      <c r="D62" s="21"/>
      <c r="E62" s="21"/>
      <c r="F62" s="174" t="s">
        <v>63</v>
      </c>
      <c r="G62" s="174"/>
      <c r="H62" s="174"/>
      <c r="I62" s="22"/>
      <c r="J62" s="174" t="s">
        <v>59</v>
      </c>
      <c r="K62" s="174"/>
      <c r="L62" s="174"/>
      <c r="M62" s="174"/>
      <c r="N62" s="174"/>
      <c r="O62" s="174"/>
      <c r="P62" s="20"/>
      <c r="Q62" s="20"/>
      <c r="R62" s="20"/>
      <c r="S62" s="20"/>
      <c r="T62" s="20"/>
    </row>
    <row r="63" spans="2:20" s="1" customFormat="1" ht="15">
      <c r="B63" s="2"/>
      <c r="C63" s="321" t="s">
        <v>62</v>
      </c>
      <c r="D63" s="321"/>
      <c r="E63" s="3"/>
      <c r="F63" s="322"/>
      <c r="G63" s="322"/>
      <c r="H63" s="322"/>
      <c r="I63" s="3"/>
      <c r="J63" s="322" t="str">
        <f>IF(баланс!I100=0," ",баланс!I100)</f>
        <v>Н.Ф.Башлакова</v>
      </c>
      <c r="K63" s="322"/>
      <c r="L63" s="322"/>
      <c r="M63" s="322"/>
      <c r="N63" s="322"/>
      <c r="O63" s="322"/>
      <c r="P63" s="2"/>
      <c r="Q63" s="2"/>
      <c r="R63" s="2"/>
      <c r="S63" s="2"/>
      <c r="T63" s="2"/>
    </row>
    <row r="64" spans="2:20" s="1" customFormat="1" ht="15">
      <c r="B64" s="2"/>
      <c r="C64" s="29"/>
      <c r="D64" s="29"/>
      <c r="E64" s="29"/>
      <c r="F64" s="174" t="s">
        <v>63</v>
      </c>
      <c r="G64" s="174"/>
      <c r="H64" s="174"/>
      <c r="I64" s="22"/>
      <c r="J64" s="174" t="s">
        <v>59</v>
      </c>
      <c r="K64" s="174"/>
      <c r="L64" s="174"/>
      <c r="M64" s="174"/>
      <c r="N64" s="174"/>
      <c r="O64" s="174"/>
      <c r="P64" s="2"/>
      <c r="Q64" s="2"/>
      <c r="R64" s="2"/>
      <c r="S64" s="2"/>
      <c r="T64" s="2"/>
    </row>
    <row r="65" spans="2:20" s="1" customFormat="1" ht="15">
      <c r="B65" s="2"/>
      <c r="C65" s="336" t="s">
        <v>389</v>
      </c>
      <c r="D65" s="337"/>
      <c r="E65" s="2"/>
      <c r="F65" s="2"/>
      <c r="G65" s="2"/>
      <c r="H65" s="2"/>
      <c r="I65" s="2"/>
      <c r="J65" s="2"/>
      <c r="K65" s="2"/>
      <c r="L65" s="2"/>
      <c r="M65" s="52"/>
      <c r="N65" s="2"/>
      <c r="O65" s="2"/>
      <c r="P65" s="2"/>
      <c r="Q65" s="2"/>
      <c r="R65" s="2"/>
      <c r="S65" s="2"/>
      <c r="T65" s="2"/>
    </row>
    <row r="66" spans="2:20" s="1" customFormat="1" ht="15">
      <c r="B66" s="2"/>
      <c r="C66" s="2"/>
      <c r="D66" s="2"/>
      <c r="E66" s="2"/>
      <c r="F66" s="2"/>
      <c r="G66" s="2"/>
      <c r="H66" s="2"/>
      <c r="I66" s="2"/>
      <c r="J66" s="2"/>
      <c r="K66" s="2"/>
      <c r="L66" s="2"/>
      <c r="M66" s="52"/>
      <c r="N66" s="2"/>
      <c r="O66" s="2"/>
      <c r="P66" s="2"/>
      <c r="Q66" s="2"/>
      <c r="R66" s="2"/>
      <c r="S66" s="2"/>
      <c r="T66" s="2"/>
    </row>
    <row r="67" spans="2:20" ht="6" customHeight="1">
      <c r="B67" s="39"/>
      <c r="C67" s="39"/>
      <c r="D67" s="39"/>
      <c r="E67" s="39"/>
      <c r="F67" s="39"/>
      <c r="G67" s="39"/>
      <c r="H67" s="39"/>
      <c r="I67" s="39"/>
      <c r="J67" s="39"/>
      <c r="K67" s="39"/>
      <c r="L67" s="39"/>
      <c r="M67" s="54"/>
      <c r="N67" s="39"/>
      <c r="O67" s="39"/>
      <c r="P67" s="39"/>
      <c r="Q67" s="39"/>
      <c r="R67" s="39"/>
      <c r="S67" s="39"/>
      <c r="T67" s="39"/>
    </row>
  </sheetData>
  <sheetProtection/>
  <mergeCells count="164">
    <mergeCell ref="Q4:S4"/>
    <mergeCell ref="C65:D65"/>
    <mergeCell ref="F61:H61"/>
    <mergeCell ref="J61:O61"/>
    <mergeCell ref="J52:N52"/>
    <mergeCell ref="O52:S52"/>
    <mergeCell ref="C53:H53"/>
    <mergeCell ref="J53:N53"/>
    <mergeCell ref="O53:S53"/>
    <mergeCell ref="O59:S59"/>
    <mergeCell ref="C48:H48"/>
    <mergeCell ref="C50:H50"/>
    <mergeCell ref="C46:H46"/>
    <mergeCell ref="O46:S46"/>
    <mergeCell ref="H6:I6"/>
    <mergeCell ref="C7:I7"/>
    <mergeCell ref="C14:E14"/>
    <mergeCell ref="I16:I17"/>
    <mergeCell ref="F13:S13"/>
    <mergeCell ref="F11:S11"/>
    <mergeCell ref="C10:E10"/>
    <mergeCell ref="J6:N6"/>
    <mergeCell ref="C9:E9"/>
    <mergeCell ref="F9:S9"/>
    <mergeCell ref="C61:D61"/>
    <mergeCell ref="C59:H59"/>
    <mergeCell ref="J59:N59"/>
    <mergeCell ref="O21:S21"/>
    <mergeCell ref="C49:H49"/>
    <mergeCell ref="J21:N21"/>
    <mergeCell ref="C52:H52"/>
    <mergeCell ref="O51:S51"/>
    <mergeCell ref="C55:H55"/>
    <mergeCell ref="J55:N55"/>
    <mergeCell ref="O45:S45"/>
    <mergeCell ref="O19:S19"/>
    <mergeCell ref="C35:H35"/>
    <mergeCell ref="J48:N48"/>
    <mergeCell ref="O44:S44"/>
    <mergeCell ref="O38:S38"/>
    <mergeCell ref="O18:S18"/>
    <mergeCell ref="C45:H45"/>
    <mergeCell ref="J64:O64"/>
    <mergeCell ref="K16:L16"/>
    <mergeCell ref="J17:N17"/>
    <mergeCell ref="F8:S8"/>
    <mergeCell ref="F64:H64"/>
    <mergeCell ref="C54:H54"/>
    <mergeCell ref="J54:N54"/>
    <mergeCell ref="O54:S54"/>
    <mergeCell ref="C8:E8"/>
    <mergeCell ref="O57:S57"/>
    <mergeCell ref="C12:E12"/>
    <mergeCell ref="J46:N46"/>
    <mergeCell ref="C41:H41"/>
    <mergeCell ref="J41:N41"/>
    <mergeCell ref="F12:S12"/>
    <mergeCell ref="F14:S14"/>
    <mergeCell ref="C16:H17"/>
    <mergeCell ref="C18:H18"/>
    <mergeCell ref="J18:N18"/>
    <mergeCell ref="J45:N45"/>
    <mergeCell ref="O47:S47"/>
    <mergeCell ref="O48:S48"/>
    <mergeCell ref="C63:D63"/>
    <mergeCell ref="F63:H63"/>
    <mergeCell ref="J63:O63"/>
    <mergeCell ref="O56:S56"/>
    <mergeCell ref="C57:H57"/>
    <mergeCell ref="J57:N57"/>
    <mergeCell ref="C58:H58"/>
    <mergeCell ref="J62:O62"/>
    <mergeCell ref="F62:H62"/>
    <mergeCell ref="C56:H56"/>
    <mergeCell ref="C51:H51"/>
    <mergeCell ref="O20:S20"/>
    <mergeCell ref="J20:N20"/>
    <mergeCell ref="C36:H36"/>
    <mergeCell ref="O36:S36"/>
    <mergeCell ref="J35:N35"/>
    <mergeCell ref="C44:H44"/>
    <mergeCell ref="C47:H47"/>
    <mergeCell ref="J47:N47"/>
    <mergeCell ref="J44:N44"/>
    <mergeCell ref="J38:N38"/>
    <mergeCell ref="C39:H39"/>
    <mergeCell ref="C42:H42"/>
    <mergeCell ref="J42:N42"/>
    <mergeCell ref="J58:N58"/>
    <mergeCell ref="O49:S49"/>
    <mergeCell ref="J56:N56"/>
    <mergeCell ref="J49:N49"/>
    <mergeCell ref="J50:N50"/>
    <mergeCell ref="O50:S50"/>
    <mergeCell ref="J51:N51"/>
    <mergeCell ref="O58:S58"/>
    <mergeCell ref="O55:S55"/>
    <mergeCell ref="C27:H27"/>
    <mergeCell ref="J27:N27"/>
    <mergeCell ref="J32:N32"/>
    <mergeCell ref="C30:H30"/>
    <mergeCell ref="O43:S43"/>
    <mergeCell ref="C43:H43"/>
    <mergeCell ref="C40:H40"/>
    <mergeCell ref="J43:N43"/>
    <mergeCell ref="O41:S41"/>
    <mergeCell ref="J40:N40"/>
    <mergeCell ref="C37:H37"/>
    <mergeCell ref="O42:S42"/>
    <mergeCell ref="O37:S37"/>
    <mergeCell ref="J37:N37"/>
    <mergeCell ref="J39:N39"/>
    <mergeCell ref="O35:S35"/>
    <mergeCell ref="J36:N36"/>
    <mergeCell ref="O40:S40"/>
    <mergeCell ref="O39:S39"/>
    <mergeCell ref="C38:H38"/>
    <mergeCell ref="C31:H31"/>
    <mergeCell ref="J31:N31"/>
    <mergeCell ref="C32:H32"/>
    <mergeCell ref="O34:S34"/>
    <mergeCell ref="C33:H33"/>
    <mergeCell ref="J33:N33"/>
    <mergeCell ref="C34:H34"/>
    <mergeCell ref="O31:S31"/>
    <mergeCell ref="O32:S32"/>
    <mergeCell ref="J34:N34"/>
    <mergeCell ref="J30:N30"/>
    <mergeCell ref="O30:S30"/>
    <mergeCell ref="C28:H28"/>
    <mergeCell ref="J28:N28"/>
    <mergeCell ref="C29:H29"/>
    <mergeCell ref="J29:N29"/>
    <mergeCell ref="O29:S29"/>
    <mergeCell ref="C26:H26"/>
    <mergeCell ref="J24:N24"/>
    <mergeCell ref="O33:S33"/>
    <mergeCell ref="C24:H24"/>
    <mergeCell ref="J26:N26"/>
    <mergeCell ref="O26:S26"/>
    <mergeCell ref="J25:N25"/>
    <mergeCell ref="O25:S25"/>
    <mergeCell ref="C25:H25"/>
    <mergeCell ref="O27:S27"/>
    <mergeCell ref="O17:S17"/>
    <mergeCell ref="C13:E13"/>
    <mergeCell ref="O28:S28"/>
    <mergeCell ref="Y54:AB54"/>
    <mergeCell ref="C23:H23"/>
    <mergeCell ref="C19:H19"/>
    <mergeCell ref="J19:N19"/>
    <mergeCell ref="C22:H22"/>
    <mergeCell ref="C20:H20"/>
    <mergeCell ref="C21:H21"/>
    <mergeCell ref="C11:E11"/>
    <mergeCell ref="K3:S3"/>
    <mergeCell ref="O24:S24"/>
    <mergeCell ref="C5:S5"/>
    <mergeCell ref="J22:N22"/>
    <mergeCell ref="O22:S22"/>
    <mergeCell ref="J23:N23"/>
    <mergeCell ref="O23:S23"/>
    <mergeCell ref="F10:S10"/>
    <mergeCell ref="P16:Q16"/>
  </mergeCells>
  <conditionalFormatting sqref="W54:AB54">
    <cfRule type="expression" priority="1" dxfId="32" stopIfTrue="1">
      <formula>$J$54&lt;&gt;$X$54</formula>
    </cfRule>
  </conditionalFormatting>
  <printOptions/>
  <pageMargins left="0.31496062992125984" right="0.31496062992125984" top="0.31496062992125984" bottom="0.31496062992125984" header="0.2755905511811024" footer="0.2755905511811024"/>
  <pageSetup blackAndWhite="1" fitToHeight="4" fitToWidth="1"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codeName="Лист3">
    <tabColor indexed="48"/>
  </sheetPr>
  <dimension ref="B2:AE112"/>
  <sheetViews>
    <sheetView zoomScaleSheetLayoutView="100" zoomScalePageLayoutView="0" workbookViewId="0" topLeftCell="C70">
      <selection activeCell="F13" sqref="F13:T13"/>
    </sheetView>
  </sheetViews>
  <sheetFormatPr defaultColWidth="9.140625" defaultRowHeight="15"/>
  <cols>
    <col min="1" max="2" width="0.85546875" style="30" customWidth="1"/>
    <col min="3" max="3" width="32.140625" style="30" customWidth="1"/>
    <col min="4" max="4" width="4.8515625" style="30" customWidth="1"/>
    <col min="5" max="8" width="4.00390625" style="30" customWidth="1"/>
    <col min="9" max="9" width="4.8515625" style="30" customWidth="1"/>
    <col min="10" max="14" width="4.00390625" style="30" customWidth="1"/>
    <col min="15" max="15" width="4.7109375" style="30" customWidth="1"/>
    <col min="16" max="16" width="4.00390625" style="30" customWidth="1"/>
    <col min="17" max="17" width="4.140625" style="30" customWidth="1"/>
    <col min="18" max="19" width="4.00390625" style="30" customWidth="1"/>
    <col min="20" max="20" width="4.7109375" style="30" customWidth="1"/>
    <col min="21" max="21" width="0.85546875" style="30" customWidth="1"/>
    <col min="22" max="22" width="1.8515625" style="30" customWidth="1"/>
    <col min="23" max="23" width="12.28125" style="30" customWidth="1"/>
    <col min="24" max="24" width="9.7109375" style="30" customWidth="1"/>
    <col min="25" max="25" width="4.140625" style="30" customWidth="1"/>
    <col min="26" max="26" width="11.421875" style="30" customWidth="1"/>
    <col min="27" max="27" width="11.57421875" style="30" customWidth="1"/>
    <col min="28" max="28" width="11.421875" style="30" customWidth="1"/>
    <col min="29" max="16384" width="9.140625" style="30" customWidth="1"/>
  </cols>
  <sheetData>
    <row r="1" ht="6" customHeight="1"/>
    <row r="2" spans="2:21" ht="6" customHeight="1">
      <c r="B2" s="31"/>
      <c r="C2" s="47"/>
      <c r="D2" s="70"/>
      <c r="E2" s="31"/>
      <c r="F2" s="31"/>
      <c r="G2" s="31"/>
      <c r="H2" s="31"/>
      <c r="I2" s="31"/>
      <c r="J2" s="31"/>
      <c r="K2" s="31"/>
      <c r="L2" s="31"/>
      <c r="M2" s="31"/>
      <c r="N2" s="31"/>
      <c r="O2" s="31"/>
      <c r="P2" s="31"/>
      <c r="Q2" s="31"/>
      <c r="R2" s="31"/>
      <c r="S2" s="31"/>
      <c r="T2" s="31"/>
      <c r="U2" s="31"/>
    </row>
    <row r="3" spans="2:21" ht="83.25" customHeight="1">
      <c r="B3" s="31"/>
      <c r="C3" s="47"/>
      <c r="D3" s="47"/>
      <c r="E3" s="47"/>
      <c r="F3" s="47"/>
      <c r="G3" s="47"/>
      <c r="H3" s="47"/>
      <c r="I3" s="31"/>
      <c r="J3" s="31"/>
      <c r="K3" s="347" t="s">
        <v>359</v>
      </c>
      <c r="L3" s="347"/>
      <c r="M3" s="347"/>
      <c r="N3" s="347"/>
      <c r="O3" s="347"/>
      <c r="P3" s="347"/>
      <c r="Q3" s="347"/>
      <c r="R3" s="347"/>
      <c r="S3" s="347"/>
      <c r="T3" s="347"/>
      <c r="U3" s="31"/>
    </row>
    <row r="4" spans="2:21" ht="29.25" customHeight="1">
      <c r="B4" s="31"/>
      <c r="C4" s="382" t="s">
        <v>271</v>
      </c>
      <c r="D4" s="382"/>
      <c r="E4" s="382"/>
      <c r="F4" s="382"/>
      <c r="G4" s="382"/>
      <c r="H4" s="382"/>
      <c r="I4" s="382"/>
      <c r="J4" s="382"/>
      <c r="K4" s="382"/>
      <c r="L4" s="382"/>
      <c r="M4" s="382"/>
      <c r="N4" s="382"/>
      <c r="O4" s="382"/>
      <c r="P4" s="382"/>
      <c r="Q4" s="382"/>
      <c r="R4" s="382"/>
      <c r="S4" s="382"/>
      <c r="T4" s="382"/>
      <c r="U4" s="31"/>
    </row>
    <row r="5" spans="2:21" ht="13.5">
      <c r="B5" s="31"/>
      <c r="C5" s="47"/>
      <c r="D5" s="48" t="s">
        <v>85</v>
      </c>
      <c r="E5" s="384" t="str">
        <f>баланс!W9</f>
        <v>январь</v>
      </c>
      <c r="F5" s="384"/>
      <c r="G5" s="50" t="s">
        <v>122</v>
      </c>
      <c r="H5" s="330" t="str">
        <f>баланс!X9</f>
        <v>декабрь</v>
      </c>
      <c r="I5" s="330"/>
      <c r="J5" s="329">
        <f>баланс!I21</f>
        <v>43830</v>
      </c>
      <c r="K5" s="329"/>
      <c r="L5" s="329"/>
      <c r="M5" s="329"/>
      <c r="N5" s="329"/>
      <c r="O5" s="47"/>
      <c r="P5" s="51"/>
      <c r="Q5" s="51"/>
      <c r="R5" s="51"/>
      <c r="S5" s="51"/>
      <c r="T5" s="31"/>
      <c r="U5" s="31"/>
    </row>
    <row r="6" spans="2:21" ht="9" customHeight="1">
      <c r="B6" s="31"/>
      <c r="C6" s="331"/>
      <c r="D6" s="332"/>
      <c r="E6" s="332"/>
      <c r="F6" s="332"/>
      <c r="G6" s="332"/>
      <c r="H6" s="332"/>
      <c r="I6" s="332"/>
      <c r="J6" s="31"/>
      <c r="K6" s="31"/>
      <c r="L6" s="31"/>
      <c r="M6" s="53"/>
      <c r="N6" s="31"/>
      <c r="O6" s="31"/>
      <c r="P6" s="31"/>
      <c r="Q6" s="31"/>
      <c r="R6" s="31"/>
      <c r="S6" s="31"/>
      <c r="T6" s="31"/>
      <c r="U6" s="31"/>
    </row>
    <row r="7" spans="2:21" ht="13.5">
      <c r="B7" s="31"/>
      <c r="C7" s="273" t="s">
        <v>1</v>
      </c>
      <c r="D7" s="274"/>
      <c r="E7" s="275"/>
      <c r="F7" s="383" t="str">
        <f>IF(баланс!F8=0," ",баланс!F8)</f>
        <v>ОАО "Гомельский завод "Коммунальник"</v>
      </c>
      <c r="G7" s="383"/>
      <c r="H7" s="383"/>
      <c r="I7" s="383"/>
      <c r="J7" s="383"/>
      <c r="K7" s="383"/>
      <c r="L7" s="383"/>
      <c r="M7" s="383"/>
      <c r="N7" s="383"/>
      <c r="O7" s="383"/>
      <c r="P7" s="383"/>
      <c r="Q7" s="383"/>
      <c r="R7" s="383"/>
      <c r="S7" s="383"/>
      <c r="T7" s="383"/>
      <c r="U7" s="31"/>
    </row>
    <row r="8" spans="2:21" ht="13.5">
      <c r="B8" s="31"/>
      <c r="C8" s="273" t="s">
        <v>2</v>
      </c>
      <c r="D8" s="274"/>
      <c r="E8" s="275"/>
      <c r="F8" s="383">
        <f>IF(баланс!F9=0," ",баланс!F9)</f>
        <v>400068314</v>
      </c>
      <c r="G8" s="383"/>
      <c r="H8" s="383"/>
      <c r="I8" s="383"/>
      <c r="J8" s="383"/>
      <c r="K8" s="383"/>
      <c r="L8" s="383"/>
      <c r="M8" s="383"/>
      <c r="N8" s="383"/>
      <c r="O8" s="383"/>
      <c r="P8" s="383"/>
      <c r="Q8" s="383"/>
      <c r="R8" s="383"/>
      <c r="S8" s="383"/>
      <c r="T8" s="383"/>
      <c r="U8" s="31"/>
    </row>
    <row r="9" spans="2:21" ht="13.5">
      <c r="B9" s="31"/>
      <c r="C9" s="273" t="s">
        <v>3</v>
      </c>
      <c r="D9" s="274"/>
      <c r="E9" s="275"/>
      <c r="F9" s="383" t="str">
        <f>IF(баланс!F10=0," ",баланс!F10)</f>
        <v>производство оборудования для ЖКХ</v>
      </c>
      <c r="G9" s="383"/>
      <c r="H9" s="383"/>
      <c r="I9" s="383"/>
      <c r="J9" s="383"/>
      <c r="K9" s="383"/>
      <c r="L9" s="383"/>
      <c r="M9" s="383"/>
      <c r="N9" s="383"/>
      <c r="O9" s="383"/>
      <c r="P9" s="383"/>
      <c r="Q9" s="383"/>
      <c r="R9" s="383"/>
      <c r="S9" s="383"/>
      <c r="T9" s="383"/>
      <c r="U9" s="31"/>
    </row>
    <row r="10" spans="2:21" ht="13.5">
      <c r="B10" s="31"/>
      <c r="C10" s="273" t="s">
        <v>4</v>
      </c>
      <c r="D10" s="274"/>
      <c r="E10" s="275"/>
      <c r="F10" s="383" t="str">
        <f>IF(баланс!F11=0," ",баланс!F11)</f>
        <v>акционерное общество</v>
      </c>
      <c r="G10" s="383"/>
      <c r="H10" s="383"/>
      <c r="I10" s="383"/>
      <c r="J10" s="383"/>
      <c r="K10" s="383"/>
      <c r="L10" s="383"/>
      <c r="M10" s="383"/>
      <c r="N10" s="383"/>
      <c r="O10" s="383"/>
      <c r="P10" s="383"/>
      <c r="Q10" s="383"/>
      <c r="R10" s="383"/>
      <c r="S10" s="383"/>
      <c r="T10" s="383"/>
      <c r="U10" s="31"/>
    </row>
    <row r="11" spans="2:21" ht="13.5">
      <c r="B11" s="31"/>
      <c r="C11" s="273" t="s">
        <v>5</v>
      </c>
      <c r="D11" s="274"/>
      <c r="E11" s="275"/>
      <c r="F11" s="383" t="str">
        <f>IF(баланс!F12=0," ",баланс!F12)</f>
        <v>Минжилкомхоз</v>
      </c>
      <c r="G11" s="383"/>
      <c r="H11" s="383"/>
      <c r="I11" s="383"/>
      <c r="J11" s="383"/>
      <c r="K11" s="383"/>
      <c r="L11" s="383"/>
      <c r="M11" s="383"/>
      <c r="N11" s="383"/>
      <c r="O11" s="383"/>
      <c r="P11" s="383"/>
      <c r="Q11" s="383"/>
      <c r="R11" s="383"/>
      <c r="S11" s="383"/>
      <c r="T11" s="383"/>
      <c r="U11" s="31"/>
    </row>
    <row r="12" spans="2:21" ht="13.5">
      <c r="B12" s="31"/>
      <c r="C12" s="273" t="s">
        <v>6</v>
      </c>
      <c r="D12" s="274"/>
      <c r="E12" s="275"/>
      <c r="F12" s="383" t="str">
        <f>IF(баланс!F13=0," ",баланс!F13)</f>
        <v>тыс.руб</v>
      </c>
      <c r="G12" s="383"/>
      <c r="H12" s="383"/>
      <c r="I12" s="383"/>
      <c r="J12" s="383"/>
      <c r="K12" s="383"/>
      <c r="L12" s="383"/>
      <c r="M12" s="383"/>
      <c r="N12" s="383"/>
      <c r="O12" s="383"/>
      <c r="P12" s="383"/>
      <c r="Q12" s="383"/>
      <c r="R12" s="383"/>
      <c r="S12" s="383"/>
      <c r="T12" s="383"/>
      <c r="U12" s="31"/>
    </row>
    <row r="13" spans="2:21" ht="13.5">
      <c r="B13" s="31"/>
      <c r="C13" s="273" t="s">
        <v>7</v>
      </c>
      <c r="D13" s="274"/>
      <c r="E13" s="275"/>
      <c r="F13" s="383" t="str">
        <f>IF(баланс!F14=0," ",баланс!F14)</f>
        <v>г.Гомель ул.Владимирова10</v>
      </c>
      <c r="G13" s="383"/>
      <c r="H13" s="383"/>
      <c r="I13" s="383"/>
      <c r="J13" s="383"/>
      <c r="K13" s="383"/>
      <c r="L13" s="383"/>
      <c r="M13" s="383"/>
      <c r="N13" s="383"/>
      <c r="O13" s="383"/>
      <c r="P13" s="383"/>
      <c r="Q13" s="383"/>
      <c r="R13" s="383"/>
      <c r="S13" s="383"/>
      <c r="T13" s="383"/>
      <c r="U13" s="31"/>
    </row>
    <row r="14" spans="2:21" ht="9" customHeight="1">
      <c r="B14" s="31"/>
      <c r="C14" s="31"/>
      <c r="D14" s="31"/>
      <c r="E14" s="31"/>
      <c r="F14" s="31"/>
      <c r="G14" s="31"/>
      <c r="H14" s="31"/>
      <c r="I14" s="31"/>
      <c r="J14" s="31"/>
      <c r="K14" s="31"/>
      <c r="L14" s="31"/>
      <c r="M14" s="31"/>
      <c r="N14" s="31"/>
      <c r="O14" s="31"/>
      <c r="P14" s="31"/>
      <c r="Q14" s="31"/>
      <c r="R14" s="31"/>
      <c r="S14" s="31"/>
      <c r="T14" s="31"/>
      <c r="U14" s="31"/>
    </row>
    <row r="15" spans="2:21" ht="83.25" customHeight="1">
      <c r="B15" s="31"/>
      <c r="C15" s="72" t="s">
        <v>86</v>
      </c>
      <c r="D15" s="72" t="s">
        <v>162</v>
      </c>
      <c r="E15" s="378" t="s">
        <v>163</v>
      </c>
      <c r="F15" s="378"/>
      <c r="G15" s="385" t="s">
        <v>164</v>
      </c>
      <c r="H15" s="385"/>
      <c r="I15" s="385" t="s">
        <v>165</v>
      </c>
      <c r="J15" s="385"/>
      <c r="K15" s="378" t="s">
        <v>166</v>
      </c>
      <c r="L15" s="378"/>
      <c r="M15" s="378" t="s">
        <v>167</v>
      </c>
      <c r="N15" s="378"/>
      <c r="O15" s="380" t="s">
        <v>168</v>
      </c>
      <c r="P15" s="381"/>
      <c r="Q15" s="378" t="s">
        <v>169</v>
      </c>
      <c r="R15" s="378"/>
      <c r="S15" s="378" t="s">
        <v>170</v>
      </c>
      <c r="T15" s="378"/>
      <c r="U15" s="31"/>
    </row>
    <row r="16" spans="2:21" ht="13.5">
      <c r="B16" s="31"/>
      <c r="C16" s="32">
        <v>1</v>
      </c>
      <c r="D16" s="32">
        <v>2</v>
      </c>
      <c r="E16" s="379">
        <v>3</v>
      </c>
      <c r="F16" s="379"/>
      <c r="G16" s="379">
        <v>4</v>
      </c>
      <c r="H16" s="379"/>
      <c r="I16" s="379">
        <v>5</v>
      </c>
      <c r="J16" s="379"/>
      <c r="K16" s="379">
        <v>6</v>
      </c>
      <c r="L16" s="379"/>
      <c r="M16" s="379">
        <v>7</v>
      </c>
      <c r="N16" s="379"/>
      <c r="O16" s="379">
        <v>8</v>
      </c>
      <c r="P16" s="379"/>
      <c r="Q16" s="379">
        <v>9</v>
      </c>
      <c r="R16" s="379"/>
      <c r="S16" s="379">
        <v>10</v>
      </c>
      <c r="T16" s="379"/>
      <c r="U16" s="31"/>
    </row>
    <row r="17" spans="2:25" ht="13.5" customHeight="1">
      <c r="B17" s="31"/>
      <c r="C17" s="78" t="str">
        <f>CONCATENATE("Остаток на ",DAY(баланс!O20),".",MONTH(баланс!O20),".",YEAR(баланс!O20)-1," г.")</f>
        <v>Остаток на 31.12.2017 г.</v>
      </c>
      <c r="D17" s="73" t="s">
        <v>89</v>
      </c>
      <c r="E17" s="373">
        <v>1217</v>
      </c>
      <c r="F17" s="374"/>
      <c r="G17" s="376">
        <v>0</v>
      </c>
      <c r="H17" s="377"/>
      <c r="I17" s="376">
        <v>0</v>
      </c>
      <c r="J17" s="377"/>
      <c r="K17" s="373">
        <v>0</v>
      </c>
      <c r="L17" s="374"/>
      <c r="M17" s="373">
        <v>2237</v>
      </c>
      <c r="N17" s="374"/>
      <c r="O17" s="373">
        <v>4332</v>
      </c>
      <c r="P17" s="374"/>
      <c r="Q17" s="373">
        <v>0</v>
      </c>
      <c r="R17" s="374"/>
      <c r="S17" s="345">
        <f>SUM(E17,K17:R17)-G17-I17</f>
        <v>7786</v>
      </c>
      <c r="T17" s="346"/>
      <c r="U17" s="31"/>
      <c r="W17" s="352" t="s">
        <v>380</v>
      </c>
      <c r="X17" s="353"/>
      <c r="Y17" s="354"/>
    </row>
    <row r="18" spans="2:24" ht="40.5">
      <c r="B18" s="31"/>
      <c r="C18" s="74" t="s">
        <v>171</v>
      </c>
      <c r="D18" s="34" t="s">
        <v>91</v>
      </c>
      <c r="E18" s="348">
        <v>0</v>
      </c>
      <c r="F18" s="349"/>
      <c r="G18" s="348">
        <v>0</v>
      </c>
      <c r="H18" s="349"/>
      <c r="I18" s="348">
        <v>0</v>
      </c>
      <c r="J18" s="349"/>
      <c r="K18" s="348">
        <v>0</v>
      </c>
      <c r="L18" s="349"/>
      <c r="M18" s="348">
        <v>0</v>
      </c>
      <c r="N18" s="349"/>
      <c r="O18" s="348">
        <v>0</v>
      </c>
      <c r="P18" s="349"/>
      <c r="Q18" s="348">
        <v>0</v>
      </c>
      <c r="R18" s="349"/>
      <c r="S18" s="345">
        <f>SUM(E18:R18)</f>
        <v>0</v>
      </c>
      <c r="T18" s="346"/>
      <c r="U18" s="31"/>
      <c r="W18" s="121"/>
      <c r="X18" s="121"/>
    </row>
    <row r="19" spans="2:21" ht="27">
      <c r="B19" s="31"/>
      <c r="C19" s="74" t="s">
        <v>172</v>
      </c>
      <c r="D19" s="34" t="s">
        <v>92</v>
      </c>
      <c r="E19" s="348">
        <v>0</v>
      </c>
      <c r="F19" s="349"/>
      <c r="G19" s="348">
        <v>0</v>
      </c>
      <c r="H19" s="349"/>
      <c r="I19" s="348">
        <v>0</v>
      </c>
      <c r="J19" s="349"/>
      <c r="K19" s="348">
        <v>0</v>
      </c>
      <c r="L19" s="349"/>
      <c r="M19" s="348">
        <v>0</v>
      </c>
      <c r="N19" s="349"/>
      <c r="O19" s="348">
        <v>0</v>
      </c>
      <c r="P19" s="349"/>
      <c r="Q19" s="348">
        <v>0</v>
      </c>
      <c r="R19" s="349"/>
      <c r="S19" s="345">
        <f>SUM(E19:R19)</f>
        <v>0</v>
      </c>
      <c r="T19" s="346"/>
      <c r="U19" s="31"/>
    </row>
    <row r="20" spans="2:25" ht="27">
      <c r="B20" s="31"/>
      <c r="C20" s="74" t="str">
        <f>CONCATENATE("Скорректированный остаток 
на ",DAY(баланс!O20),".",MONTH(баланс!O20),".",YEAR(баланс!O20)-1," г.")</f>
        <v>Скорректированный остаток 
на 31.12.2017 г.</v>
      </c>
      <c r="D20" s="34" t="s">
        <v>94</v>
      </c>
      <c r="E20" s="340">
        <f>E17+E18+E19</f>
        <v>1217</v>
      </c>
      <c r="F20" s="341"/>
      <c r="G20" s="363">
        <f>G17+G18+G19</f>
        <v>0</v>
      </c>
      <c r="H20" s="364"/>
      <c r="I20" s="363">
        <f>I17+I18+I19</f>
        <v>0</v>
      </c>
      <c r="J20" s="364"/>
      <c r="K20" s="340">
        <f>K17+K18+K19</f>
        <v>0</v>
      </c>
      <c r="L20" s="341"/>
      <c r="M20" s="340">
        <f>M17+M18+M19</f>
        <v>2237</v>
      </c>
      <c r="N20" s="341"/>
      <c r="O20" s="340">
        <f>O17+O18+O19</f>
        <v>4332</v>
      </c>
      <c r="P20" s="341"/>
      <c r="Q20" s="340">
        <f>Q17+Q18+Q19</f>
        <v>0</v>
      </c>
      <c r="R20" s="341"/>
      <c r="S20" s="345">
        <f>SUM(E20,K20:R20)-G20-I20</f>
        <v>7786</v>
      </c>
      <c r="T20" s="346"/>
      <c r="U20" s="31"/>
      <c r="W20" s="342" t="s">
        <v>380</v>
      </c>
      <c r="X20" s="343"/>
      <c r="Y20" s="344"/>
    </row>
    <row r="21" spans="2:21" ht="13.5">
      <c r="B21" s="31"/>
      <c r="C21" s="78" t="str">
        <f>CONCATENATE("За ",E5," ",G5," ",H5," ",YEAR(J5)-1," г.")</f>
        <v>За январь - декабрь 2018 г.</v>
      </c>
      <c r="D21" s="75"/>
      <c r="E21" s="345"/>
      <c r="F21" s="346"/>
      <c r="G21" s="345"/>
      <c r="H21" s="346"/>
      <c r="I21" s="345"/>
      <c r="J21" s="346"/>
      <c r="K21" s="345"/>
      <c r="L21" s="346"/>
      <c r="M21" s="345"/>
      <c r="N21" s="346"/>
      <c r="O21" s="345"/>
      <c r="P21" s="346"/>
      <c r="Q21" s="345"/>
      <c r="R21" s="375"/>
      <c r="S21" s="345"/>
      <c r="T21" s="346"/>
      <c r="U21" s="31"/>
    </row>
    <row r="22" spans="2:21" ht="27" customHeight="1">
      <c r="B22" s="31"/>
      <c r="C22" s="76" t="s">
        <v>207</v>
      </c>
      <c r="D22" s="77" t="s">
        <v>96</v>
      </c>
      <c r="E22" s="371">
        <f>SUM(E24:F32)</f>
        <v>0</v>
      </c>
      <c r="F22" s="372"/>
      <c r="G22" s="371">
        <f>SUM(G24:H32)</f>
        <v>0</v>
      </c>
      <c r="H22" s="372"/>
      <c r="I22" s="371">
        <f>SUM(I24:J32)</f>
        <v>0</v>
      </c>
      <c r="J22" s="372"/>
      <c r="K22" s="371">
        <f>SUM(K24:L32)</f>
        <v>0</v>
      </c>
      <c r="L22" s="372"/>
      <c r="M22" s="371">
        <f>SUM(M24:N32)</f>
        <v>0</v>
      </c>
      <c r="N22" s="372"/>
      <c r="O22" s="371">
        <f>SUM(O24:P32)</f>
        <v>12</v>
      </c>
      <c r="P22" s="372"/>
      <c r="Q22" s="371">
        <f>SUM(Q24:R32)</f>
        <v>0</v>
      </c>
      <c r="R22" s="372"/>
      <c r="S22" s="371">
        <f>SUM(E22:R22)</f>
        <v>12</v>
      </c>
      <c r="T22" s="372"/>
      <c r="U22" s="31"/>
    </row>
    <row r="23" spans="2:21" ht="13.5">
      <c r="B23" s="31"/>
      <c r="C23" s="78" t="s">
        <v>189</v>
      </c>
      <c r="D23" s="75"/>
      <c r="E23" s="345"/>
      <c r="F23" s="346"/>
      <c r="G23" s="345"/>
      <c r="H23" s="346"/>
      <c r="I23" s="345"/>
      <c r="J23" s="346"/>
      <c r="K23" s="345"/>
      <c r="L23" s="346"/>
      <c r="M23" s="345"/>
      <c r="N23" s="346"/>
      <c r="O23" s="345"/>
      <c r="P23" s="346"/>
      <c r="Q23" s="345"/>
      <c r="R23" s="346"/>
      <c r="S23" s="386"/>
      <c r="T23" s="387"/>
      <c r="U23" s="31"/>
    </row>
    <row r="24" spans="2:21" ht="13.5">
      <c r="B24" s="31"/>
      <c r="C24" s="76" t="s">
        <v>173</v>
      </c>
      <c r="D24" s="77" t="s">
        <v>174</v>
      </c>
      <c r="E24" s="369">
        <v>0</v>
      </c>
      <c r="F24" s="370"/>
      <c r="G24" s="369">
        <v>0</v>
      </c>
      <c r="H24" s="370"/>
      <c r="I24" s="369">
        <v>0</v>
      </c>
      <c r="J24" s="370"/>
      <c r="K24" s="369">
        <v>0</v>
      </c>
      <c r="L24" s="370"/>
      <c r="M24" s="369">
        <v>0</v>
      </c>
      <c r="N24" s="370"/>
      <c r="O24" s="369"/>
      <c r="P24" s="370"/>
      <c r="Q24" s="369">
        <v>0</v>
      </c>
      <c r="R24" s="370"/>
      <c r="S24" s="371">
        <f>SUM(E24:R24)</f>
        <v>0</v>
      </c>
      <c r="T24" s="372"/>
      <c r="U24" s="31"/>
    </row>
    <row r="25" spans="2:26" ht="27">
      <c r="B25" s="31"/>
      <c r="C25" s="71" t="s">
        <v>175</v>
      </c>
      <c r="D25" s="34" t="s">
        <v>176</v>
      </c>
      <c r="E25" s="369">
        <v>0</v>
      </c>
      <c r="F25" s="370"/>
      <c r="G25" s="369">
        <v>0</v>
      </c>
      <c r="H25" s="370"/>
      <c r="I25" s="369">
        <v>0</v>
      </c>
      <c r="J25" s="370"/>
      <c r="K25" s="369">
        <v>0</v>
      </c>
      <c r="L25" s="370"/>
      <c r="M25" s="369">
        <v>0</v>
      </c>
      <c r="N25" s="370"/>
      <c r="O25" s="369">
        <v>4</v>
      </c>
      <c r="P25" s="370"/>
      <c r="Q25" s="369">
        <v>0</v>
      </c>
      <c r="R25" s="370"/>
      <c r="S25" s="345">
        <f>SUM(E25:R25)</f>
        <v>4</v>
      </c>
      <c r="T25" s="346"/>
      <c r="U25" s="31"/>
      <c r="W25" s="122"/>
      <c r="X25" s="123"/>
      <c r="Y25" s="122"/>
      <c r="Z25" s="123"/>
    </row>
    <row r="26" spans="2:26" ht="40.5">
      <c r="B26" s="31"/>
      <c r="C26" s="71" t="s">
        <v>177</v>
      </c>
      <c r="D26" s="34" t="s">
        <v>178</v>
      </c>
      <c r="E26" s="348">
        <v>0</v>
      </c>
      <c r="F26" s="349"/>
      <c r="G26" s="348">
        <v>0</v>
      </c>
      <c r="H26" s="349"/>
      <c r="I26" s="348">
        <v>0</v>
      </c>
      <c r="J26" s="349"/>
      <c r="K26" s="348">
        <v>0</v>
      </c>
      <c r="L26" s="349"/>
      <c r="M26" s="348">
        <v>0</v>
      </c>
      <c r="N26" s="349"/>
      <c r="O26" s="348">
        <v>0</v>
      </c>
      <c r="P26" s="349"/>
      <c r="Q26" s="348">
        <v>0</v>
      </c>
      <c r="R26" s="349"/>
      <c r="S26" s="345">
        <f aca="true" t="shared" si="0" ref="S26:S32">SUM(E26:R26)</f>
        <v>0</v>
      </c>
      <c r="T26" s="346"/>
      <c r="U26" s="31"/>
      <c r="W26" s="122"/>
      <c r="X26" s="123"/>
      <c r="Y26" s="122"/>
      <c r="Z26" s="123"/>
    </row>
    <row r="27" spans="2:21" ht="27">
      <c r="B27" s="31"/>
      <c r="C27" s="71" t="s">
        <v>179</v>
      </c>
      <c r="D27" s="34" t="s">
        <v>180</v>
      </c>
      <c r="E27" s="348">
        <v>0</v>
      </c>
      <c r="F27" s="349"/>
      <c r="G27" s="348">
        <v>0</v>
      </c>
      <c r="H27" s="349"/>
      <c r="I27" s="348">
        <v>0</v>
      </c>
      <c r="J27" s="349"/>
      <c r="K27" s="348">
        <v>0</v>
      </c>
      <c r="L27" s="349"/>
      <c r="M27" s="348">
        <v>0</v>
      </c>
      <c r="N27" s="349"/>
      <c r="O27" s="348">
        <v>0</v>
      </c>
      <c r="P27" s="349"/>
      <c r="Q27" s="348">
        <v>0</v>
      </c>
      <c r="R27" s="349"/>
      <c r="S27" s="345">
        <f t="shared" si="0"/>
        <v>0</v>
      </c>
      <c r="T27" s="346"/>
      <c r="U27" s="31"/>
    </row>
    <row r="28" spans="2:29" ht="27">
      <c r="B28" s="31"/>
      <c r="C28" s="71" t="s">
        <v>181</v>
      </c>
      <c r="D28" s="34" t="s">
        <v>182</v>
      </c>
      <c r="E28" s="348">
        <v>0</v>
      </c>
      <c r="F28" s="349"/>
      <c r="G28" s="348">
        <v>0</v>
      </c>
      <c r="H28" s="349"/>
      <c r="I28" s="348">
        <v>0</v>
      </c>
      <c r="J28" s="349"/>
      <c r="K28" s="348">
        <v>0</v>
      </c>
      <c r="L28" s="349"/>
      <c r="M28" s="348">
        <v>0</v>
      </c>
      <c r="N28" s="349"/>
      <c r="O28" s="348">
        <v>0</v>
      </c>
      <c r="P28" s="349"/>
      <c r="Q28" s="348">
        <v>0</v>
      </c>
      <c r="R28" s="349"/>
      <c r="S28" s="345">
        <f t="shared" si="0"/>
        <v>0</v>
      </c>
      <c r="T28" s="346"/>
      <c r="U28" s="31"/>
      <c r="W28" s="68"/>
      <c r="X28" s="68"/>
      <c r="Y28" s="68"/>
      <c r="Z28" s="68"/>
      <c r="AA28" s="68"/>
      <c r="AB28" s="68"/>
      <c r="AC28" s="68"/>
    </row>
    <row r="29" spans="2:29" ht="40.5">
      <c r="B29" s="31"/>
      <c r="C29" s="71" t="s">
        <v>183</v>
      </c>
      <c r="D29" s="34" t="s">
        <v>184</v>
      </c>
      <c r="E29" s="348">
        <v>0</v>
      </c>
      <c r="F29" s="349"/>
      <c r="G29" s="348">
        <v>0</v>
      </c>
      <c r="H29" s="349"/>
      <c r="I29" s="348">
        <v>0</v>
      </c>
      <c r="J29" s="349"/>
      <c r="K29" s="348">
        <v>0</v>
      </c>
      <c r="L29" s="349"/>
      <c r="M29" s="348">
        <v>0</v>
      </c>
      <c r="N29" s="349"/>
      <c r="O29" s="348">
        <v>0</v>
      </c>
      <c r="P29" s="349"/>
      <c r="Q29" s="348">
        <v>0</v>
      </c>
      <c r="R29" s="349"/>
      <c r="S29" s="345">
        <f t="shared" si="0"/>
        <v>0</v>
      </c>
      <c r="T29" s="346"/>
      <c r="U29" s="31"/>
      <c r="W29" s="68"/>
      <c r="X29" s="68"/>
      <c r="Y29" s="68"/>
      <c r="Z29" s="68"/>
      <c r="AA29" s="68"/>
      <c r="AB29" s="68"/>
      <c r="AC29" s="68"/>
    </row>
    <row r="30" spans="2:29" ht="13.5">
      <c r="B30" s="31"/>
      <c r="C30" s="71" t="s">
        <v>185</v>
      </c>
      <c r="D30" s="34" t="s">
        <v>208</v>
      </c>
      <c r="E30" s="348">
        <v>0</v>
      </c>
      <c r="F30" s="349"/>
      <c r="G30" s="348">
        <v>0</v>
      </c>
      <c r="H30" s="349"/>
      <c r="I30" s="348">
        <v>0</v>
      </c>
      <c r="J30" s="349"/>
      <c r="K30" s="348">
        <v>0</v>
      </c>
      <c r="L30" s="349"/>
      <c r="M30" s="348">
        <v>0</v>
      </c>
      <c r="N30" s="349"/>
      <c r="O30" s="348">
        <v>8</v>
      </c>
      <c r="P30" s="349"/>
      <c r="Q30" s="348">
        <v>0</v>
      </c>
      <c r="R30" s="349"/>
      <c r="S30" s="345">
        <f t="shared" si="0"/>
        <v>8</v>
      </c>
      <c r="T30" s="346"/>
      <c r="U30" s="31"/>
      <c r="W30" s="68"/>
      <c r="X30" s="68"/>
      <c r="Y30" s="68"/>
      <c r="Z30" s="68"/>
      <c r="AA30" s="68"/>
      <c r="AB30" s="68"/>
      <c r="AC30" s="68"/>
    </row>
    <row r="31" spans="2:29" ht="15" customHeight="1">
      <c r="B31" s="31"/>
      <c r="C31" s="71" t="s">
        <v>186</v>
      </c>
      <c r="D31" s="34" t="s">
        <v>187</v>
      </c>
      <c r="E31" s="348">
        <v>0</v>
      </c>
      <c r="F31" s="349"/>
      <c r="G31" s="348">
        <v>0</v>
      </c>
      <c r="H31" s="349"/>
      <c r="I31" s="348">
        <v>0</v>
      </c>
      <c r="J31" s="349"/>
      <c r="K31" s="348">
        <v>0</v>
      </c>
      <c r="L31" s="349"/>
      <c r="M31" s="348">
        <v>0</v>
      </c>
      <c r="N31" s="349"/>
      <c r="O31" s="348">
        <v>0</v>
      </c>
      <c r="P31" s="349"/>
      <c r="Q31" s="348">
        <v>0</v>
      </c>
      <c r="R31" s="349"/>
      <c r="S31" s="345">
        <f t="shared" si="0"/>
        <v>0</v>
      </c>
      <c r="T31" s="346"/>
      <c r="U31" s="31"/>
      <c r="W31" s="389" t="str">
        <f>IF(SUM(X36:X37)=SUM(Z36:Z37)," ","ВНИМАНИЕ: проверять правильность выполнения условий необходимо только после полного заполнения формы.")</f>
        <v> </v>
      </c>
      <c r="X31" s="389"/>
      <c r="Y31" s="389"/>
      <c r="Z31" s="389"/>
      <c r="AA31" s="389"/>
      <c r="AB31" s="389"/>
      <c r="AC31" s="389"/>
    </row>
    <row r="32" spans="2:29" ht="13.5">
      <c r="B32" s="31"/>
      <c r="C32" s="71" t="s">
        <v>186</v>
      </c>
      <c r="D32" s="34" t="s">
        <v>188</v>
      </c>
      <c r="E32" s="348">
        <v>0</v>
      </c>
      <c r="F32" s="349"/>
      <c r="G32" s="348">
        <v>0</v>
      </c>
      <c r="H32" s="349"/>
      <c r="I32" s="348">
        <v>0</v>
      </c>
      <c r="J32" s="349"/>
      <c r="K32" s="348">
        <v>0</v>
      </c>
      <c r="L32" s="349"/>
      <c r="M32" s="348">
        <v>0</v>
      </c>
      <c r="N32" s="349"/>
      <c r="O32" s="348">
        <v>0</v>
      </c>
      <c r="P32" s="349"/>
      <c r="Q32" s="348">
        <v>0</v>
      </c>
      <c r="R32" s="349"/>
      <c r="S32" s="345">
        <f t="shared" si="0"/>
        <v>0</v>
      </c>
      <c r="T32" s="346"/>
      <c r="U32" s="31"/>
      <c r="W32" s="389"/>
      <c r="X32" s="389"/>
      <c r="Y32" s="389"/>
      <c r="Z32" s="389"/>
      <c r="AA32" s="389"/>
      <c r="AB32" s="389"/>
      <c r="AC32" s="389"/>
    </row>
    <row r="33" spans="2:29" ht="27">
      <c r="B33" s="31"/>
      <c r="C33" s="74" t="s">
        <v>206</v>
      </c>
      <c r="D33" s="34" t="s">
        <v>97</v>
      </c>
      <c r="E33" s="363">
        <f>SUM(E35:F43)</f>
        <v>0</v>
      </c>
      <c r="F33" s="364"/>
      <c r="G33" s="363">
        <f>SUM(G35:H43)</f>
        <v>0</v>
      </c>
      <c r="H33" s="364"/>
      <c r="I33" s="363">
        <f>SUM(I35:J43)</f>
        <v>0</v>
      </c>
      <c r="J33" s="364"/>
      <c r="K33" s="363">
        <f>SUM(K35:L43)</f>
        <v>0</v>
      </c>
      <c r="L33" s="364"/>
      <c r="M33" s="363">
        <f>SUM(M35:N43)</f>
        <v>4</v>
      </c>
      <c r="N33" s="364"/>
      <c r="O33" s="363">
        <f>SUM(O35:P43)</f>
        <v>591</v>
      </c>
      <c r="P33" s="364"/>
      <c r="Q33" s="363">
        <f>SUM(Q35:R43)</f>
        <v>0</v>
      </c>
      <c r="R33" s="364"/>
      <c r="S33" s="338">
        <f>SUM(E33:R33)</f>
        <v>595</v>
      </c>
      <c r="T33" s="339"/>
      <c r="U33" s="31"/>
      <c r="W33" s="356" t="str">
        <f>IF(SUM(X36:X37)=SUM(Z36:Z37)," ","Если ячейки окрасились в желтый цвет, это означает, что данные Отчета об изменении капитала не равны данным Отчета о прибылях и убытках.")</f>
        <v> </v>
      </c>
      <c r="X33" s="356"/>
      <c r="Y33" s="356"/>
      <c r="Z33" s="356"/>
      <c r="AA33" s="356"/>
      <c r="AB33" s="356"/>
      <c r="AC33" s="356"/>
    </row>
    <row r="34" spans="2:29" ht="13.5">
      <c r="B34" s="31"/>
      <c r="C34" s="78" t="s">
        <v>189</v>
      </c>
      <c r="D34" s="73"/>
      <c r="E34" s="338"/>
      <c r="F34" s="339"/>
      <c r="G34" s="338"/>
      <c r="H34" s="339"/>
      <c r="I34" s="338"/>
      <c r="J34" s="339"/>
      <c r="K34" s="338"/>
      <c r="L34" s="339"/>
      <c r="M34" s="338"/>
      <c r="N34" s="339"/>
      <c r="O34" s="338"/>
      <c r="P34" s="339"/>
      <c r="Q34" s="338"/>
      <c r="R34" s="339"/>
      <c r="S34" s="338"/>
      <c r="T34" s="339"/>
      <c r="U34" s="31"/>
      <c r="W34" s="356"/>
      <c r="X34" s="356"/>
      <c r="Y34" s="356"/>
      <c r="Z34" s="356"/>
      <c r="AA34" s="356"/>
      <c r="AB34" s="356"/>
      <c r="AC34" s="356"/>
    </row>
    <row r="35" spans="2:29" ht="13.5">
      <c r="B35" s="31"/>
      <c r="C35" s="76" t="s">
        <v>190</v>
      </c>
      <c r="D35" s="33" t="s">
        <v>191</v>
      </c>
      <c r="E35" s="365">
        <v>0</v>
      </c>
      <c r="F35" s="366"/>
      <c r="G35" s="365">
        <v>0</v>
      </c>
      <c r="H35" s="366"/>
      <c r="I35" s="365">
        <v>0</v>
      </c>
      <c r="J35" s="366"/>
      <c r="K35" s="365">
        <v>0</v>
      </c>
      <c r="L35" s="366"/>
      <c r="M35" s="365">
        <v>0</v>
      </c>
      <c r="N35" s="366"/>
      <c r="O35" s="365">
        <v>591</v>
      </c>
      <c r="P35" s="366"/>
      <c r="Q35" s="365">
        <v>0</v>
      </c>
      <c r="R35" s="366"/>
      <c r="S35" s="367">
        <f>SUM(E35:R35)</f>
        <v>591</v>
      </c>
      <c r="T35" s="368"/>
      <c r="U35" s="31"/>
      <c r="W35" s="356"/>
      <c r="X35" s="356"/>
      <c r="Y35" s="356"/>
      <c r="Z35" s="356"/>
      <c r="AA35" s="356"/>
      <c r="AB35" s="356"/>
      <c r="AC35" s="356"/>
    </row>
    <row r="36" spans="2:29" ht="27">
      <c r="B36" s="31"/>
      <c r="C36" s="71" t="s">
        <v>175</v>
      </c>
      <c r="D36" s="34" t="s">
        <v>192</v>
      </c>
      <c r="E36" s="350">
        <v>0</v>
      </c>
      <c r="F36" s="351"/>
      <c r="G36" s="350">
        <v>0</v>
      </c>
      <c r="H36" s="351"/>
      <c r="I36" s="350">
        <v>0</v>
      </c>
      <c r="J36" s="351"/>
      <c r="K36" s="350">
        <v>0</v>
      </c>
      <c r="L36" s="351"/>
      <c r="M36" s="350">
        <v>4</v>
      </c>
      <c r="N36" s="351"/>
      <c r="O36" s="350"/>
      <c r="P36" s="351"/>
      <c r="Q36" s="350">
        <v>0</v>
      </c>
      <c r="R36" s="351"/>
      <c r="S36" s="338">
        <f>SUM(E36:R36)</f>
        <v>4</v>
      </c>
      <c r="T36" s="339"/>
      <c r="U36" s="31"/>
      <c r="W36" s="119" t="s">
        <v>258</v>
      </c>
      <c r="X36" s="119">
        <f>'о прибылях и убыткках'!O55</f>
        <v>-4</v>
      </c>
      <c r="Y36" s="119" t="s">
        <v>256</v>
      </c>
      <c r="Z36" s="118">
        <f>M25-M36</f>
        <v>-4</v>
      </c>
      <c r="AA36" s="119" t="s">
        <v>259</v>
      </c>
      <c r="AB36" s="119"/>
      <c r="AC36" s="68"/>
    </row>
    <row r="37" spans="2:29" ht="54">
      <c r="B37" s="31"/>
      <c r="C37" s="71" t="s">
        <v>193</v>
      </c>
      <c r="D37" s="34" t="s">
        <v>194</v>
      </c>
      <c r="E37" s="350">
        <v>0</v>
      </c>
      <c r="F37" s="351"/>
      <c r="G37" s="350">
        <v>0</v>
      </c>
      <c r="H37" s="351"/>
      <c r="I37" s="350">
        <v>0</v>
      </c>
      <c r="J37" s="351"/>
      <c r="K37" s="350">
        <v>0</v>
      </c>
      <c r="L37" s="351"/>
      <c r="M37" s="350">
        <v>0</v>
      </c>
      <c r="N37" s="351"/>
      <c r="O37" s="350">
        <v>0</v>
      </c>
      <c r="P37" s="351"/>
      <c r="Q37" s="350">
        <v>0</v>
      </c>
      <c r="R37" s="351"/>
      <c r="S37" s="338">
        <f aca="true" t="shared" si="1" ref="S37:S50">SUM(E37:R37)</f>
        <v>0</v>
      </c>
      <c r="T37" s="339"/>
      <c r="U37" s="31"/>
      <c r="W37" s="119" t="s">
        <v>260</v>
      </c>
      <c r="X37" s="119">
        <f>'о прибылях и убыткках'!O56</f>
        <v>0</v>
      </c>
      <c r="Y37" s="119" t="s">
        <v>256</v>
      </c>
      <c r="Z37" s="118">
        <f>S26-S37</f>
        <v>0</v>
      </c>
      <c r="AA37" s="119" t="s">
        <v>261</v>
      </c>
      <c r="AB37" s="119"/>
      <c r="AC37" s="68"/>
    </row>
    <row r="38" spans="2:29" ht="27">
      <c r="B38" s="31"/>
      <c r="C38" s="71" t="s">
        <v>195</v>
      </c>
      <c r="D38" s="34" t="s">
        <v>209</v>
      </c>
      <c r="E38" s="350">
        <v>0</v>
      </c>
      <c r="F38" s="351"/>
      <c r="G38" s="350">
        <v>0</v>
      </c>
      <c r="H38" s="351"/>
      <c r="I38" s="350">
        <v>0</v>
      </c>
      <c r="J38" s="351"/>
      <c r="K38" s="350">
        <v>0</v>
      </c>
      <c r="L38" s="351"/>
      <c r="M38" s="350">
        <v>0</v>
      </c>
      <c r="N38" s="351"/>
      <c r="O38" s="350">
        <v>0</v>
      </c>
      <c r="P38" s="351"/>
      <c r="Q38" s="350">
        <v>0</v>
      </c>
      <c r="R38" s="351"/>
      <c r="S38" s="338">
        <f t="shared" si="1"/>
        <v>0</v>
      </c>
      <c r="T38" s="339"/>
      <c r="U38" s="31"/>
      <c r="W38" s="68"/>
      <c r="X38" s="68"/>
      <c r="Y38" s="68"/>
      <c r="Z38" s="68"/>
      <c r="AA38" s="68"/>
      <c r="AB38" s="68"/>
      <c r="AC38" s="68"/>
    </row>
    <row r="39" spans="2:29" ht="27">
      <c r="B39" s="31"/>
      <c r="C39" s="71" t="s">
        <v>255</v>
      </c>
      <c r="D39" s="34" t="s">
        <v>196</v>
      </c>
      <c r="E39" s="350">
        <v>0</v>
      </c>
      <c r="F39" s="351"/>
      <c r="G39" s="350">
        <v>0</v>
      </c>
      <c r="H39" s="351"/>
      <c r="I39" s="350">
        <v>0</v>
      </c>
      <c r="J39" s="351"/>
      <c r="K39" s="350">
        <v>0</v>
      </c>
      <c r="L39" s="351"/>
      <c r="M39" s="350">
        <v>0</v>
      </c>
      <c r="N39" s="351"/>
      <c r="O39" s="350">
        <v>0</v>
      </c>
      <c r="P39" s="351"/>
      <c r="Q39" s="350">
        <v>0</v>
      </c>
      <c r="R39" s="351"/>
      <c r="S39" s="338">
        <f t="shared" si="1"/>
        <v>0</v>
      </c>
      <c r="T39" s="339"/>
      <c r="U39" s="31"/>
      <c r="W39" s="68"/>
      <c r="X39" s="68"/>
      <c r="Y39" s="68"/>
      <c r="Z39" s="68"/>
      <c r="AA39" s="68"/>
      <c r="AB39" s="68"/>
      <c r="AC39" s="68"/>
    </row>
    <row r="40" spans="2:29" ht="40.5">
      <c r="B40" s="31"/>
      <c r="C40" s="71" t="s">
        <v>254</v>
      </c>
      <c r="D40" s="34" t="s">
        <v>197</v>
      </c>
      <c r="E40" s="350">
        <v>0</v>
      </c>
      <c r="F40" s="351"/>
      <c r="G40" s="350">
        <v>0</v>
      </c>
      <c r="H40" s="351"/>
      <c r="I40" s="350">
        <v>0</v>
      </c>
      <c r="J40" s="351"/>
      <c r="K40" s="350">
        <v>0</v>
      </c>
      <c r="L40" s="351"/>
      <c r="M40" s="350">
        <v>0</v>
      </c>
      <c r="N40" s="351"/>
      <c r="O40" s="350"/>
      <c r="P40" s="351"/>
      <c r="Q40" s="350">
        <v>0</v>
      </c>
      <c r="R40" s="351"/>
      <c r="S40" s="338">
        <f t="shared" si="1"/>
        <v>0</v>
      </c>
      <c r="T40" s="339"/>
      <c r="U40" s="31"/>
      <c r="W40" s="68"/>
      <c r="X40" s="68"/>
      <c r="Y40" s="68"/>
      <c r="Z40" s="68"/>
      <c r="AA40" s="68"/>
      <c r="AB40" s="68"/>
      <c r="AC40" s="68"/>
    </row>
    <row r="41" spans="2:29" ht="13.5">
      <c r="B41" s="31"/>
      <c r="C41" s="71" t="s">
        <v>185</v>
      </c>
      <c r="D41" s="34" t="s">
        <v>198</v>
      </c>
      <c r="E41" s="350">
        <v>0</v>
      </c>
      <c r="F41" s="351"/>
      <c r="G41" s="350">
        <v>0</v>
      </c>
      <c r="H41" s="351"/>
      <c r="I41" s="350">
        <v>0</v>
      </c>
      <c r="J41" s="351"/>
      <c r="K41" s="350">
        <v>0</v>
      </c>
      <c r="L41" s="351"/>
      <c r="M41" s="350">
        <v>0</v>
      </c>
      <c r="N41" s="351"/>
      <c r="O41" s="350">
        <v>0</v>
      </c>
      <c r="P41" s="351"/>
      <c r="Q41" s="350">
        <v>0</v>
      </c>
      <c r="R41" s="351"/>
      <c r="S41" s="338">
        <f t="shared" si="1"/>
        <v>0</v>
      </c>
      <c r="T41" s="339"/>
      <c r="U41" s="31"/>
      <c r="W41" s="68"/>
      <c r="X41" s="68"/>
      <c r="Y41" s="68"/>
      <c r="Z41" s="68"/>
      <c r="AA41" s="68"/>
      <c r="AB41" s="68"/>
      <c r="AC41" s="68"/>
    </row>
    <row r="42" spans="2:29" ht="13.5">
      <c r="B42" s="31"/>
      <c r="C42" s="71" t="s">
        <v>186</v>
      </c>
      <c r="D42" s="34" t="s">
        <v>199</v>
      </c>
      <c r="E42" s="350">
        <v>0</v>
      </c>
      <c r="F42" s="351"/>
      <c r="G42" s="350">
        <v>0</v>
      </c>
      <c r="H42" s="351"/>
      <c r="I42" s="350">
        <v>0</v>
      </c>
      <c r="J42" s="351"/>
      <c r="K42" s="350">
        <v>0</v>
      </c>
      <c r="L42" s="351"/>
      <c r="M42" s="350">
        <v>0</v>
      </c>
      <c r="N42" s="351"/>
      <c r="O42" s="350">
        <v>0</v>
      </c>
      <c r="P42" s="351"/>
      <c r="Q42" s="350">
        <v>0</v>
      </c>
      <c r="R42" s="351"/>
      <c r="S42" s="338">
        <f t="shared" si="1"/>
        <v>0</v>
      </c>
      <c r="T42" s="339"/>
      <c r="U42" s="31"/>
      <c r="W42" s="389" t="str">
        <f>IF(SUM(AD47:AD54)=SUM(E51:P51)," ","ВНИМАНИЕ: проверять правильность выполнения условий необходимо только после полного заполнения формы.")</f>
        <v> </v>
      </c>
      <c r="X42" s="389"/>
      <c r="Y42" s="389"/>
      <c r="Z42" s="389"/>
      <c r="AA42" s="389"/>
      <c r="AB42" s="389"/>
      <c r="AC42" s="68"/>
    </row>
    <row r="43" spans="2:29" ht="13.5">
      <c r="B43" s="31"/>
      <c r="C43" s="71" t="s">
        <v>186</v>
      </c>
      <c r="D43" s="34" t="s">
        <v>200</v>
      </c>
      <c r="E43" s="350">
        <v>0</v>
      </c>
      <c r="F43" s="351"/>
      <c r="G43" s="350">
        <v>0</v>
      </c>
      <c r="H43" s="351"/>
      <c r="I43" s="350">
        <v>0</v>
      </c>
      <c r="J43" s="351"/>
      <c r="K43" s="350">
        <v>0</v>
      </c>
      <c r="L43" s="351"/>
      <c r="M43" s="350">
        <v>0</v>
      </c>
      <c r="N43" s="351"/>
      <c r="O43" s="350">
        <v>0</v>
      </c>
      <c r="P43" s="351"/>
      <c r="Q43" s="350">
        <v>0</v>
      </c>
      <c r="R43" s="351"/>
      <c r="S43" s="363">
        <f t="shared" si="1"/>
        <v>0</v>
      </c>
      <c r="T43" s="364"/>
      <c r="U43" s="31"/>
      <c r="W43" s="389"/>
      <c r="X43" s="389"/>
      <c r="Y43" s="389"/>
      <c r="Z43" s="389"/>
      <c r="AA43" s="389"/>
      <c r="AB43" s="389"/>
      <c r="AC43" s="68"/>
    </row>
    <row r="44" spans="2:29" ht="13.5" customHeight="1">
      <c r="B44" s="31"/>
      <c r="C44" s="74" t="s">
        <v>201</v>
      </c>
      <c r="D44" s="34" t="s">
        <v>99</v>
      </c>
      <c r="E44" s="348">
        <v>0</v>
      </c>
      <c r="F44" s="349"/>
      <c r="G44" s="348">
        <v>0</v>
      </c>
      <c r="H44" s="349"/>
      <c r="I44" s="348">
        <v>0</v>
      </c>
      <c r="J44" s="349"/>
      <c r="K44" s="348">
        <v>0</v>
      </c>
      <c r="L44" s="349"/>
      <c r="M44" s="348">
        <v>0</v>
      </c>
      <c r="N44" s="349"/>
      <c r="O44" s="348">
        <v>0</v>
      </c>
      <c r="P44" s="349"/>
      <c r="Q44" s="348">
        <v>0</v>
      </c>
      <c r="R44" s="349"/>
      <c r="S44" s="345">
        <f t="shared" si="1"/>
        <v>0</v>
      </c>
      <c r="T44" s="346"/>
      <c r="U44" s="31"/>
      <c r="W44" s="356" t="str">
        <f>IF(SUM(AD47:AD54)=SUM(E51:P51)," ","Если ячейки окрасились в желтый цвет, это означает, что данные Отчета об изменении капитала не равны данным Бухгалтерского баланса.")</f>
        <v> </v>
      </c>
      <c r="X44" s="356"/>
      <c r="Y44" s="356"/>
      <c r="Z44" s="356"/>
      <c r="AA44" s="356"/>
      <c r="AB44" s="356"/>
      <c r="AC44" s="68"/>
    </row>
    <row r="45" spans="2:29" ht="27">
      <c r="B45" s="31"/>
      <c r="C45" s="74" t="s">
        <v>202</v>
      </c>
      <c r="D45" s="34" t="s">
        <v>101</v>
      </c>
      <c r="E45" s="348">
        <v>0</v>
      </c>
      <c r="F45" s="349"/>
      <c r="G45" s="348">
        <v>0</v>
      </c>
      <c r="H45" s="349"/>
      <c r="I45" s="348">
        <v>0</v>
      </c>
      <c r="J45" s="349"/>
      <c r="K45" s="348">
        <v>0</v>
      </c>
      <c r="L45" s="349"/>
      <c r="M45" s="348">
        <v>0</v>
      </c>
      <c r="N45" s="349"/>
      <c r="O45" s="348">
        <v>0</v>
      </c>
      <c r="P45" s="349"/>
      <c r="Q45" s="348">
        <v>0</v>
      </c>
      <c r="R45" s="349"/>
      <c r="S45" s="345">
        <f t="shared" si="1"/>
        <v>0</v>
      </c>
      <c r="T45" s="346"/>
      <c r="U45" s="31"/>
      <c r="W45" s="356"/>
      <c r="X45" s="356"/>
      <c r="Y45" s="356"/>
      <c r="Z45" s="356"/>
      <c r="AA45" s="356"/>
      <c r="AB45" s="356"/>
      <c r="AC45" s="68"/>
    </row>
    <row r="46" spans="2:29" ht="27">
      <c r="B46" s="31"/>
      <c r="C46" s="74" t="s">
        <v>203</v>
      </c>
      <c r="D46" s="34" t="s">
        <v>102</v>
      </c>
      <c r="E46" s="348">
        <v>0</v>
      </c>
      <c r="F46" s="349"/>
      <c r="G46" s="348">
        <v>0</v>
      </c>
      <c r="H46" s="349"/>
      <c r="I46" s="348">
        <v>0</v>
      </c>
      <c r="J46" s="349"/>
      <c r="K46" s="348">
        <v>0</v>
      </c>
      <c r="L46" s="349"/>
      <c r="M46" s="348"/>
      <c r="N46" s="349"/>
      <c r="O46" s="348">
        <v>0</v>
      </c>
      <c r="P46" s="349"/>
      <c r="Q46" s="348">
        <v>0</v>
      </c>
      <c r="R46" s="349"/>
      <c r="S46" s="345">
        <f t="shared" si="1"/>
        <v>0</v>
      </c>
      <c r="T46" s="346"/>
      <c r="U46" s="31"/>
      <c r="W46" s="356"/>
      <c r="X46" s="356"/>
      <c r="Y46" s="356"/>
      <c r="Z46" s="356"/>
      <c r="AA46" s="356"/>
      <c r="AB46" s="356"/>
      <c r="AC46" s="68"/>
    </row>
    <row r="47" spans="2:30" ht="13.5">
      <c r="B47" s="31"/>
      <c r="C47" s="144" t="str">
        <f>CONCATENATE("Остаток на ",баланс!V8,".",IF(баланс!V9&lt;10,CONCATENATE("0",баланс!V9,),баланс!V9),".",YEAR(баланс!U6)-1," г.")</f>
        <v>Остаток на 31.12.2018 г.</v>
      </c>
      <c r="D47" s="73">
        <v>100</v>
      </c>
      <c r="E47" s="345">
        <f>E20+E22-E33+E44+E45+E46</f>
        <v>1217</v>
      </c>
      <c r="F47" s="346"/>
      <c r="G47" s="338">
        <f>G20+G22-G33+G44+G45+G46</f>
        <v>0</v>
      </c>
      <c r="H47" s="339"/>
      <c r="I47" s="338">
        <f>I20+I22-I33+I44+I45+I46</f>
        <v>0</v>
      </c>
      <c r="J47" s="339"/>
      <c r="K47" s="345">
        <f>K20+K22-K33+K44+K45+K46</f>
        <v>0</v>
      </c>
      <c r="L47" s="346"/>
      <c r="M47" s="345">
        <f>M20+M22-M33+M44+M45+M46</f>
        <v>2233</v>
      </c>
      <c r="N47" s="346"/>
      <c r="O47" s="345">
        <f>O20+O22-O33+O44+O45+O46</f>
        <v>3753</v>
      </c>
      <c r="P47" s="346"/>
      <c r="Q47" s="345">
        <f>Q20+Q22-Q33+Q44+Q45+Q46</f>
        <v>0</v>
      </c>
      <c r="R47" s="346"/>
      <c r="S47" s="345">
        <f>SUM(E47,K47:R47)-G47-I47</f>
        <v>7203</v>
      </c>
      <c r="T47" s="346"/>
      <c r="U47" s="31"/>
      <c r="W47" s="388" t="str">
        <f>IF(E51=AD47," ",IF(E51&lt;AD47,CONCATENATE("Данные стр.110-130 гр.3 превышают на ",AC47," данные в стр.140 гр.3. Необходимо проверить заполнение строк 110-130."),CONCATENATE("Данные стр.110-130 гр.3 меньше на ",AC47," данных в стр.140 гр.3. Необходимо проверить заполнение строк 110-130.")))</f>
        <v> </v>
      </c>
      <c r="X47" s="388"/>
      <c r="Y47" s="388"/>
      <c r="Z47" s="388"/>
      <c r="AA47" s="388"/>
      <c r="AB47" s="388"/>
      <c r="AC47" s="118">
        <f>ABS(E51-AD47)</f>
        <v>0</v>
      </c>
      <c r="AD47" s="118">
        <f>E48+E49+E50</f>
        <v>1217</v>
      </c>
    </row>
    <row r="48" spans="2:29" ht="13.5">
      <c r="B48" s="31"/>
      <c r="C48" s="109" t="str">
        <f>CONCATENATE("Остаток на ",DAY(баланс!O20),".",MONTH(баланс!O20),".",YEAR(баланс!O20)," г.")</f>
        <v>Остаток на 31.12.2018 г.</v>
      </c>
      <c r="D48" s="73">
        <v>110</v>
      </c>
      <c r="E48" s="373">
        <v>1217</v>
      </c>
      <c r="F48" s="374"/>
      <c r="G48" s="376"/>
      <c r="H48" s="377"/>
      <c r="I48" s="376"/>
      <c r="J48" s="377"/>
      <c r="K48" s="373"/>
      <c r="L48" s="374"/>
      <c r="M48" s="373">
        <v>2233</v>
      </c>
      <c r="N48" s="374"/>
      <c r="O48" s="373">
        <v>3753</v>
      </c>
      <c r="P48" s="374"/>
      <c r="Q48" s="373"/>
      <c r="R48" s="374"/>
      <c r="S48" s="345">
        <f>SUM(E48,K48:R48)-G48-I48</f>
        <v>7203</v>
      </c>
      <c r="T48" s="346"/>
      <c r="U48" s="31"/>
      <c r="W48" s="388"/>
      <c r="X48" s="388"/>
      <c r="Y48" s="388"/>
      <c r="Z48" s="388"/>
      <c r="AA48" s="388"/>
      <c r="AB48" s="388"/>
      <c r="AC48" s="68"/>
    </row>
    <row r="49" spans="2:30" ht="27.75" customHeight="1">
      <c r="B49" s="31"/>
      <c r="C49" s="74" t="s">
        <v>171</v>
      </c>
      <c r="D49" s="34">
        <v>120</v>
      </c>
      <c r="E49" s="348"/>
      <c r="F49" s="349"/>
      <c r="G49" s="348"/>
      <c r="H49" s="349"/>
      <c r="I49" s="348"/>
      <c r="J49" s="349"/>
      <c r="K49" s="348"/>
      <c r="L49" s="349"/>
      <c r="M49" s="348"/>
      <c r="N49" s="349"/>
      <c r="O49" s="348"/>
      <c r="P49" s="349"/>
      <c r="Q49" s="348"/>
      <c r="R49" s="349"/>
      <c r="S49" s="345">
        <f t="shared" si="1"/>
        <v>0</v>
      </c>
      <c r="T49" s="346"/>
      <c r="U49" s="31"/>
      <c r="W49" s="388" t="str">
        <f>IF(G51=AD49," ",IF(G51&lt;AD49,CONCATENATE("Данные стр.110-130 гр.4 превышают на ",AC49," данные в стр.140 гр.4. Необходимо проверить заполнение строк 110-130."),CONCATENATE("Данные стр.110-130 гр.4 меньше на ",AC49," данных в стр.140 гр.4. Необходимо проверить заполнение строк 110-130.")))</f>
        <v> </v>
      </c>
      <c r="X49" s="388"/>
      <c r="Y49" s="388"/>
      <c r="Z49" s="388"/>
      <c r="AA49" s="388"/>
      <c r="AB49" s="388"/>
      <c r="AC49" s="118">
        <f>ABS(G51-AD49)</f>
        <v>0</v>
      </c>
      <c r="AD49" s="119">
        <f>G48+G49+G50</f>
        <v>0</v>
      </c>
    </row>
    <row r="50" spans="2:30" ht="27" customHeight="1">
      <c r="B50" s="31"/>
      <c r="C50" s="74" t="s">
        <v>172</v>
      </c>
      <c r="D50" s="34">
        <v>130</v>
      </c>
      <c r="E50" s="348"/>
      <c r="F50" s="349"/>
      <c r="G50" s="348"/>
      <c r="H50" s="349"/>
      <c r="I50" s="348"/>
      <c r="J50" s="349"/>
      <c r="K50" s="348"/>
      <c r="L50" s="349"/>
      <c r="M50" s="348"/>
      <c r="N50" s="349"/>
      <c r="O50" s="348"/>
      <c r="P50" s="349"/>
      <c r="Q50" s="348"/>
      <c r="R50" s="349"/>
      <c r="S50" s="345">
        <f t="shared" si="1"/>
        <v>0</v>
      </c>
      <c r="T50" s="346"/>
      <c r="U50" s="31"/>
      <c r="W50" s="388" t="str">
        <f>IF(I51=AD50," ",IF(I51&lt;AD50,CONCATENATE("Данные стр.110-130 гр.5 превышают на ",AC50," данные в стр.140 гр.5. Необходимо проверить заполнение строк 110-130."),CONCATENATE("Данные стр.110-130 гр.5 меньше на ",AC50," данных в стр.140 гр.5. Необходимо проверить заполнение строк 110-130.")))</f>
        <v> </v>
      </c>
      <c r="X50" s="388"/>
      <c r="Y50" s="388"/>
      <c r="Z50" s="388"/>
      <c r="AA50" s="388"/>
      <c r="AB50" s="388"/>
      <c r="AC50" s="118">
        <f>ABS(I51-AD50)</f>
        <v>0</v>
      </c>
      <c r="AD50" s="119">
        <f>I48+I49+I50</f>
        <v>0</v>
      </c>
    </row>
    <row r="51" spans="2:30" ht="27">
      <c r="B51" s="31"/>
      <c r="C51" s="74" t="str">
        <f>CONCATENATE("Скорректированный остаток 
на ",DAY(баланс!O20),".",MONTH(баланс!O20),".",YEAR(баланс!O20)," г.")</f>
        <v>Скорректированный остаток 
на 31.12.2018 г.</v>
      </c>
      <c r="D51" s="34">
        <v>140</v>
      </c>
      <c r="E51" s="340">
        <v>1217</v>
      </c>
      <c r="F51" s="341"/>
      <c r="G51" s="363"/>
      <c r="H51" s="364"/>
      <c r="I51" s="363"/>
      <c r="J51" s="364"/>
      <c r="K51" s="340"/>
      <c r="L51" s="341"/>
      <c r="M51" s="340">
        <v>2233</v>
      </c>
      <c r="N51" s="341"/>
      <c r="O51" s="340">
        <v>3753</v>
      </c>
      <c r="P51" s="341"/>
      <c r="Q51" s="340"/>
      <c r="R51" s="341"/>
      <c r="S51" s="345">
        <f>SUM(E51,K51:R51)-G51-I51</f>
        <v>7203</v>
      </c>
      <c r="T51" s="346"/>
      <c r="U51" s="31"/>
      <c r="W51" s="388" t="str">
        <f>IF(K51=AD51," ",IF(K51&lt;AD51,CONCATENATE("Данные стр.110-130 гр.6 превышают на ",AC51," данные в стр.140 гр.6. Необходимо проверить заполнение строк 110-130."),CONCATENATE("Данные стр.110-130 гр.6 меньше на ",AC51," данных в стр.140 гр.6. Необходимо проверить заполнение строк 110-130.")))</f>
        <v> </v>
      </c>
      <c r="X51" s="388"/>
      <c r="Y51" s="388"/>
      <c r="Z51" s="388"/>
      <c r="AA51" s="388"/>
      <c r="AB51" s="388"/>
      <c r="AC51" s="118">
        <f>ABS(K51-AD51)</f>
        <v>0</v>
      </c>
      <c r="AD51" s="119">
        <f>K48+K49+K50</f>
        <v>0</v>
      </c>
    </row>
    <row r="52" spans="2:29" ht="13.5">
      <c r="B52" s="31"/>
      <c r="C52" s="78" t="str">
        <f>CONCATENATE("За ",E5," ",G5," ",H5," ",YEAR(J5)," г.")</f>
        <v>За январь - декабрь 2019 г.</v>
      </c>
      <c r="D52" s="75"/>
      <c r="E52" s="345"/>
      <c r="F52" s="346"/>
      <c r="G52" s="345"/>
      <c r="H52" s="346"/>
      <c r="I52" s="345"/>
      <c r="J52" s="346"/>
      <c r="K52" s="345"/>
      <c r="L52" s="346"/>
      <c r="M52" s="345"/>
      <c r="N52" s="346"/>
      <c r="O52" s="345"/>
      <c r="P52" s="346"/>
      <c r="Q52" s="345"/>
      <c r="R52" s="346"/>
      <c r="S52" s="345"/>
      <c r="T52" s="346"/>
      <c r="U52" s="31"/>
      <c r="W52" s="388" t="str">
        <f>IF(M51=AD53," ",IF(M51&lt;AD53,CONCATENATE("Данные стр.110-130 гр.7 превышают на ",AC53," данные в стр.140 гр.7. Необходимо проверить заполнение строк 110-130."),CONCATENATE("Данные стр.110-130 гр.7 меньше на ",AC53," данных в стр.140 гр.7. Необходимо проверить заполнение строк 110-130.")))</f>
        <v> </v>
      </c>
      <c r="X52" s="388"/>
      <c r="Y52" s="388"/>
      <c r="Z52" s="388"/>
      <c r="AA52" s="388"/>
      <c r="AB52" s="388"/>
      <c r="AC52" s="68"/>
    </row>
    <row r="53" spans="2:30" ht="27">
      <c r="B53" s="31"/>
      <c r="C53" s="76" t="s">
        <v>207</v>
      </c>
      <c r="D53" s="33">
        <v>150</v>
      </c>
      <c r="E53" s="371"/>
      <c r="F53" s="372"/>
      <c r="G53" s="371"/>
      <c r="H53" s="372"/>
      <c r="I53" s="371"/>
      <c r="J53" s="372"/>
      <c r="K53" s="371"/>
      <c r="L53" s="372"/>
      <c r="M53" s="371"/>
      <c r="N53" s="372"/>
      <c r="O53" s="371">
        <v>426</v>
      </c>
      <c r="P53" s="372"/>
      <c r="Q53" s="371"/>
      <c r="R53" s="372"/>
      <c r="S53" s="371">
        <f>SUM(E53:R53)</f>
        <v>426</v>
      </c>
      <c r="T53" s="372"/>
      <c r="U53" s="31"/>
      <c r="W53" s="388"/>
      <c r="X53" s="388"/>
      <c r="Y53" s="388"/>
      <c r="Z53" s="388"/>
      <c r="AA53" s="388"/>
      <c r="AB53" s="388"/>
      <c r="AC53" s="118">
        <f>ABS(M51-AD53)</f>
        <v>0</v>
      </c>
      <c r="AD53" s="119">
        <f>M48+M49+M50</f>
        <v>2233</v>
      </c>
    </row>
    <row r="54" spans="2:30" ht="13.5">
      <c r="B54" s="31"/>
      <c r="C54" s="78" t="s">
        <v>189</v>
      </c>
      <c r="D54" s="73"/>
      <c r="E54" s="345"/>
      <c r="F54" s="346"/>
      <c r="G54" s="345"/>
      <c r="H54" s="346"/>
      <c r="I54" s="345"/>
      <c r="J54" s="346"/>
      <c r="K54" s="345"/>
      <c r="L54" s="346"/>
      <c r="M54" s="345"/>
      <c r="N54" s="346"/>
      <c r="O54" s="345"/>
      <c r="P54" s="346"/>
      <c r="Q54" s="345"/>
      <c r="R54" s="346"/>
      <c r="S54" s="345"/>
      <c r="T54" s="346"/>
      <c r="U54" s="31"/>
      <c r="W54" s="388" t="str">
        <f>IF(O51=AD54," ",IF(O51&lt;AD54,CONCATENATE("Данные стр.110-130 гр.8 превышают на ",AC54," данные в стр.140 гр.8. Необходимо проверить заполнение строк 110-130."),CONCATENATE("Данные стр.110-130 гр.8 меньше на ",AC54," данных в стр.140 гр.8. Необходимо проверить заполнение строк 110-130.")))</f>
        <v> </v>
      </c>
      <c r="X54" s="388"/>
      <c r="Y54" s="388"/>
      <c r="Z54" s="388"/>
      <c r="AA54" s="388"/>
      <c r="AB54" s="388"/>
      <c r="AC54" s="118">
        <f>ABS(O51-AD54)</f>
        <v>0</v>
      </c>
      <c r="AD54" s="119">
        <f>O48+O49+O50</f>
        <v>3753</v>
      </c>
    </row>
    <row r="55" spans="2:29" ht="13.5">
      <c r="B55" s="31"/>
      <c r="C55" s="76" t="s">
        <v>173</v>
      </c>
      <c r="D55" s="33">
        <v>151</v>
      </c>
      <c r="E55" s="369"/>
      <c r="F55" s="370"/>
      <c r="G55" s="369"/>
      <c r="H55" s="370"/>
      <c r="I55" s="369"/>
      <c r="J55" s="370"/>
      <c r="K55" s="369"/>
      <c r="L55" s="370"/>
      <c r="M55" s="369"/>
      <c r="N55" s="370"/>
      <c r="O55" s="369"/>
      <c r="P55" s="370"/>
      <c r="Q55" s="369"/>
      <c r="R55" s="370"/>
      <c r="S55" s="371">
        <f>SUM(E55:R55)</f>
        <v>0</v>
      </c>
      <c r="T55" s="372"/>
      <c r="U55" s="31"/>
      <c r="W55" s="388"/>
      <c r="X55" s="388"/>
      <c r="Y55" s="388"/>
      <c r="Z55" s="388"/>
      <c r="AA55" s="388"/>
      <c r="AB55" s="388"/>
      <c r="AC55" s="68"/>
    </row>
    <row r="56" spans="2:29" ht="27">
      <c r="B56" s="31"/>
      <c r="C56" s="71" t="s">
        <v>175</v>
      </c>
      <c r="D56" s="34">
        <v>152</v>
      </c>
      <c r="E56" s="348"/>
      <c r="F56" s="349"/>
      <c r="G56" s="348"/>
      <c r="H56" s="349"/>
      <c r="I56" s="348"/>
      <c r="J56" s="349"/>
      <c r="K56" s="348"/>
      <c r="L56" s="349"/>
      <c r="M56" s="348"/>
      <c r="N56" s="349"/>
      <c r="O56" s="348">
        <v>426</v>
      </c>
      <c r="P56" s="349"/>
      <c r="Q56" s="348"/>
      <c r="R56" s="349"/>
      <c r="S56" s="345">
        <f>SUM(E56:R56)</f>
        <v>426</v>
      </c>
      <c r="T56" s="346"/>
      <c r="U56" s="31"/>
      <c r="W56" s="119"/>
      <c r="X56" s="68"/>
      <c r="Y56" s="119"/>
      <c r="Z56" s="68"/>
      <c r="AA56" s="68"/>
      <c r="AB56" s="68"/>
      <c r="AC56" s="68"/>
    </row>
    <row r="57" spans="2:29" ht="40.5">
      <c r="B57" s="31"/>
      <c r="C57" s="71" t="s">
        <v>177</v>
      </c>
      <c r="D57" s="34">
        <v>153</v>
      </c>
      <c r="E57" s="348"/>
      <c r="F57" s="349"/>
      <c r="G57" s="348"/>
      <c r="H57" s="349"/>
      <c r="I57" s="348"/>
      <c r="J57" s="349"/>
      <c r="K57" s="348"/>
      <c r="L57" s="349"/>
      <c r="M57" s="348"/>
      <c r="N57" s="349"/>
      <c r="O57" s="348"/>
      <c r="P57" s="349"/>
      <c r="Q57" s="348"/>
      <c r="R57" s="349"/>
      <c r="S57" s="345">
        <f>SUM(E57:R57)</f>
        <v>0</v>
      </c>
      <c r="T57" s="346"/>
      <c r="U57" s="31"/>
      <c r="W57" s="68"/>
      <c r="X57" s="68"/>
      <c r="Y57" s="68"/>
      <c r="Z57" s="68"/>
      <c r="AA57" s="68"/>
      <c r="AB57" s="68"/>
      <c r="AC57" s="68"/>
    </row>
    <row r="58" spans="2:29" ht="27">
      <c r="B58" s="31"/>
      <c r="C58" s="71" t="s">
        <v>179</v>
      </c>
      <c r="D58" s="34">
        <v>154</v>
      </c>
      <c r="E58" s="348"/>
      <c r="F58" s="349"/>
      <c r="G58" s="348"/>
      <c r="H58" s="349"/>
      <c r="I58" s="348"/>
      <c r="J58" s="349"/>
      <c r="K58" s="348"/>
      <c r="L58" s="349"/>
      <c r="M58" s="348"/>
      <c r="N58" s="349"/>
      <c r="O58" s="348"/>
      <c r="P58" s="349"/>
      <c r="Q58" s="348"/>
      <c r="R58" s="349"/>
      <c r="S58" s="345">
        <f aca="true" t="shared" si="2" ref="S58:S64">SUM(E58:R58)</f>
        <v>0</v>
      </c>
      <c r="T58" s="346"/>
      <c r="U58" s="31"/>
      <c r="W58" s="68"/>
      <c r="X58" s="68"/>
      <c r="Y58" s="68"/>
      <c r="Z58" s="68"/>
      <c r="AA58" s="68"/>
      <c r="AB58" s="68"/>
      <c r="AC58" s="68"/>
    </row>
    <row r="59" spans="2:29" ht="27">
      <c r="B59" s="31"/>
      <c r="C59" s="71" t="s">
        <v>181</v>
      </c>
      <c r="D59" s="34">
        <v>155</v>
      </c>
      <c r="E59" s="348"/>
      <c r="F59" s="349"/>
      <c r="G59" s="348"/>
      <c r="H59" s="349"/>
      <c r="I59" s="348"/>
      <c r="J59" s="349"/>
      <c r="K59" s="348"/>
      <c r="L59" s="349"/>
      <c r="M59" s="348"/>
      <c r="N59" s="349"/>
      <c r="O59" s="348"/>
      <c r="P59" s="349"/>
      <c r="Q59" s="348"/>
      <c r="R59" s="349"/>
      <c r="S59" s="345">
        <f t="shared" si="2"/>
        <v>0</v>
      </c>
      <c r="T59" s="346"/>
      <c r="U59" s="31"/>
      <c r="W59" s="68"/>
      <c r="X59" s="68"/>
      <c r="Y59" s="68"/>
      <c r="Z59" s="68"/>
      <c r="AA59" s="68"/>
      <c r="AB59" s="68"/>
      <c r="AC59" s="68"/>
    </row>
    <row r="60" spans="2:29" ht="40.5">
      <c r="B60" s="31"/>
      <c r="C60" s="71" t="s">
        <v>204</v>
      </c>
      <c r="D60" s="34">
        <v>156</v>
      </c>
      <c r="E60" s="348"/>
      <c r="F60" s="349"/>
      <c r="G60" s="348"/>
      <c r="H60" s="349"/>
      <c r="I60" s="348"/>
      <c r="J60" s="349"/>
      <c r="K60" s="348"/>
      <c r="L60" s="349"/>
      <c r="M60" s="348"/>
      <c r="N60" s="349"/>
      <c r="O60" s="348"/>
      <c r="P60" s="349"/>
      <c r="Q60" s="348"/>
      <c r="R60" s="349"/>
      <c r="S60" s="345">
        <f t="shared" si="2"/>
        <v>0</v>
      </c>
      <c r="T60" s="346"/>
      <c r="U60" s="31"/>
      <c r="W60" s="68"/>
      <c r="X60" s="68"/>
      <c r="Y60" s="68"/>
      <c r="Z60" s="68"/>
      <c r="AA60" s="68"/>
      <c r="AB60" s="68"/>
      <c r="AC60" s="68"/>
    </row>
    <row r="61" spans="2:29" ht="13.5">
      <c r="B61" s="31"/>
      <c r="C61" s="71" t="s">
        <v>185</v>
      </c>
      <c r="D61" s="34">
        <v>157</v>
      </c>
      <c r="E61" s="348"/>
      <c r="F61" s="349"/>
      <c r="G61" s="348"/>
      <c r="H61" s="349"/>
      <c r="I61" s="348"/>
      <c r="J61" s="349"/>
      <c r="K61" s="348"/>
      <c r="L61" s="349"/>
      <c r="M61" s="348"/>
      <c r="N61" s="349"/>
      <c r="O61" s="348"/>
      <c r="P61" s="349"/>
      <c r="Q61" s="348"/>
      <c r="R61" s="349"/>
      <c r="S61" s="345">
        <f t="shared" si="2"/>
        <v>0</v>
      </c>
      <c r="T61" s="346"/>
      <c r="U61" s="31"/>
      <c r="W61" s="68"/>
      <c r="X61" s="68"/>
      <c r="Y61" s="68"/>
      <c r="Z61" s="68"/>
      <c r="AA61" s="68"/>
      <c r="AB61" s="68"/>
      <c r="AC61" s="68"/>
    </row>
    <row r="62" spans="2:29" ht="13.5">
      <c r="B62" s="31"/>
      <c r="C62" s="71" t="s">
        <v>186</v>
      </c>
      <c r="D62" s="34">
        <v>158</v>
      </c>
      <c r="E62" s="348"/>
      <c r="F62" s="349"/>
      <c r="G62" s="348"/>
      <c r="H62" s="349"/>
      <c r="I62" s="348"/>
      <c r="J62" s="349"/>
      <c r="K62" s="348"/>
      <c r="L62" s="349"/>
      <c r="M62" s="348"/>
      <c r="N62" s="349"/>
      <c r="O62" s="348"/>
      <c r="P62" s="349"/>
      <c r="Q62" s="348"/>
      <c r="R62" s="349"/>
      <c r="S62" s="345">
        <f t="shared" si="2"/>
        <v>0</v>
      </c>
      <c r="T62" s="346"/>
      <c r="U62" s="31"/>
      <c r="W62" s="389" t="str">
        <f>IF(SUM(X67:X68)=SUM(Z67:Z68)," ","ВНИМАНИЕ: проверять правильность выполнения условий необходимо только после полного заполнения формы.")</f>
        <v> </v>
      </c>
      <c r="X62" s="389"/>
      <c r="Y62" s="389"/>
      <c r="Z62" s="389"/>
      <c r="AA62" s="389"/>
      <c r="AB62" s="389"/>
      <c r="AC62" s="389"/>
    </row>
    <row r="63" spans="2:29" ht="13.5">
      <c r="B63" s="31"/>
      <c r="C63" s="71" t="s">
        <v>205</v>
      </c>
      <c r="D63" s="34">
        <v>159</v>
      </c>
      <c r="E63" s="348"/>
      <c r="F63" s="349"/>
      <c r="G63" s="348"/>
      <c r="H63" s="349"/>
      <c r="I63" s="348"/>
      <c r="J63" s="349"/>
      <c r="K63" s="348"/>
      <c r="L63" s="349"/>
      <c r="M63" s="348"/>
      <c r="N63" s="349"/>
      <c r="O63" s="348"/>
      <c r="P63" s="349"/>
      <c r="Q63" s="348"/>
      <c r="R63" s="349"/>
      <c r="S63" s="345">
        <f t="shared" si="2"/>
        <v>0</v>
      </c>
      <c r="T63" s="346"/>
      <c r="U63" s="31"/>
      <c r="W63" s="389"/>
      <c r="X63" s="389"/>
      <c r="Y63" s="389"/>
      <c r="Z63" s="389"/>
      <c r="AA63" s="389"/>
      <c r="AB63" s="389"/>
      <c r="AC63" s="389"/>
    </row>
    <row r="64" spans="2:29" ht="27.75" customHeight="1">
      <c r="B64" s="31"/>
      <c r="C64" s="74" t="s">
        <v>206</v>
      </c>
      <c r="D64" s="34">
        <v>160</v>
      </c>
      <c r="E64" s="363"/>
      <c r="F64" s="364"/>
      <c r="G64" s="363"/>
      <c r="H64" s="364"/>
      <c r="I64" s="363"/>
      <c r="J64" s="364"/>
      <c r="K64" s="363"/>
      <c r="L64" s="364"/>
      <c r="M64" s="363">
        <v>426</v>
      </c>
      <c r="N64" s="364"/>
      <c r="O64" s="363">
        <v>288</v>
      </c>
      <c r="P64" s="364"/>
      <c r="Q64" s="363"/>
      <c r="R64" s="364"/>
      <c r="S64" s="338">
        <f t="shared" si="2"/>
        <v>714</v>
      </c>
      <c r="T64" s="339"/>
      <c r="U64" s="31"/>
      <c r="W64" s="356" t="str">
        <f>IF(SUM(X67:X68)=SUM(Z67:Z68)," ","Если ячейки окрасились в серый цвет, это означает, что данные Отчета об изменении капитала не равны данным Отчета о прибылях и убытках.")</f>
        <v> </v>
      </c>
      <c r="X64" s="356"/>
      <c r="Y64" s="356"/>
      <c r="Z64" s="356"/>
      <c r="AA64" s="356"/>
      <c r="AB64" s="356"/>
      <c r="AC64" s="356"/>
    </row>
    <row r="65" spans="2:29" ht="13.5" customHeight="1">
      <c r="B65" s="31"/>
      <c r="C65" s="78" t="s">
        <v>189</v>
      </c>
      <c r="D65" s="73"/>
      <c r="E65" s="338"/>
      <c r="F65" s="339"/>
      <c r="G65" s="338"/>
      <c r="H65" s="339"/>
      <c r="I65" s="338"/>
      <c r="J65" s="339"/>
      <c r="K65" s="338"/>
      <c r="L65" s="339"/>
      <c r="M65" s="338"/>
      <c r="N65" s="339"/>
      <c r="O65" s="338"/>
      <c r="P65" s="339"/>
      <c r="Q65" s="338"/>
      <c r="R65" s="339"/>
      <c r="S65" s="338"/>
      <c r="T65" s="339"/>
      <c r="U65" s="31"/>
      <c r="W65" s="356"/>
      <c r="X65" s="356"/>
      <c r="Y65" s="356"/>
      <c r="Z65" s="356"/>
      <c r="AA65" s="356"/>
      <c r="AB65" s="356"/>
      <c r="AC65" s="356"/>
    </row>
    <row r="66" spans="2:29" ht="15.75" customHeight="1">
      <c r="B66" s="31"/>
      <c r="C66" s="76" t="s">
        <v>190</v>
      </c>
      <c r="D66" s="33">
        <v>161</v>
      </c>
      <c r="E66" s="365"/>
      <c r="F66" s="366"/>
      <c r="G66" s="365"/>
      <c r="H66" s="366"/>
      <c r="I66" s="365"/>
      <c r="J66" s="366"/>
      <c r="K66" s="365"/>
      <c r="L66" s="366"/>
      <c r="M66" s="365"/>
      <c r="N66" s="366"/>
      <c r="O66" s="365">
        <v>38</v>
      </c>
      <c r="P66" s="366"/>
      <c r="Q66" s="365"/>
      <c r="R66" s="366"/>
      <c r="S66" s="367">
        <f>SUM(E66:R66)</f>
        <v>38</v>
      </c>
      <c r="T66" s="368"/>
      <c r="U66" s="31"/>
      <c r="W66" s="356"/>
      <c r="X66" s="356"/>
      <c r="Y66" s="356"/>
      <c r="Z66" s="356"/>
      <c r="AA66" s="356"/>
      <c r="AB66" s="356"/>
      <c r="AC66" s="356"/>
    </row>
    <row r="67" spans="2:29" ht="27">
      <c r="B67" s="31"/>
      <c r="C67" s="71" t="s">
        <v>175</v>
      </c>
      <c r="D67" s="34">
        <v>162</v>
      </c>
      <c r="E67" s="350"/>
      <c r="F67" s="351"/>
      <c r="G67" s="350"/>
      <c r="H67" s="351"/>
      <c r="I67" s="350"/>
      <c r="J67" s="351"/>
      <c r="K67" s="350"/>
      <c r="L67" s="351"/>
      <c r="M67" s="350">
        <v>426</v>
      </c>
      <c r="N67" s="351"/>
      <c r="O67" s="350"/>
      <c r="P67" s="351"/>
      <c r="Q67" s="350"/>
      <c r="R67" s="351"/>
      <c r="S67" s="338">
        <f>SUM(E67:R67)</f>
        <v>426</v>
      </c>
      <c r="T67" s="339"/>
      <c r="U67" s="31"/>
      <c r="W67" s="119" t="s">
        <v>262</v>
      </c>
      <c r="X67" s="118">
        <f>'о прибылях и убыткках'!J55</f>
        <v>-426</v>
      </c>
      <c r="Y67" s="120" t="s">
        <v>256</v>
      </c>
      <c r="Z67" s="118">
        <f>M56-M67</f>
        <v>-426</v>
      </c>
      <c r="AA67" s="119" t="s">
        <v>264</v>
      </c>
      <c r="AB67" s="119"/>
      <c r="AC67" s="68"/>
    </row>
    <row r="68" spans="2:29" ht="54">
      <c r="B68" s="31"/>
      <c r="C68" s="71" t="s">
        <v>193</v>
      </c>
      <c r="D68" s="34">
        <v>163</v>
      </c>
      <c r="E68" s="350"/>
      <c r="F68" s="351"/>
      <c r="G68" s="350"/>
      <c r="H68" s="351"/>
      <c r="I68" s="350"/>
      <c r="J68" s="351"/>
      <c r="K68" s="350"/>
      <c r="L68" s="351"/>
      <c r="M68" s="350"/>
      <c r="N68" s="351"/>
      <c r="O68" s="350">
        <v>250</v>
      </c>
      <c r="P68" s="351"/>
      <c r="Q68" s="350"/>
      <c r="R68" s="351"/>
      <c r="S68" s="338">
        <f aca="true" t="shared" si="3" ref="S68:S77">SUM(E68:R68)</f>
        <v>250</v>
      </c>
      <c r="T68" s="339"/>
      <c r="U68" s="31"/>
      <c r="W68" s="119" t="s">
        <v>263</v>
      </c>
      <c r="X68" s="118">
        <f>'о прибылях и убыткках'!J56</f>
        <v>-250</v>
      </c>
      <c r="Y68" s="120" t="s">
        <v>256</v>
      </c>
      <c r="Z68" s="118">
        <f>S57-S68</f>
        <v>-250</v>
      </c>
      <c r="AA68" s="119" t="s">
        <v>265</v>
      </c>
      <c r="AB68" s="119"/>
      <c r="AC68" s="68"/>
    </row>
    <row r="69" spans="2:29" ht="27">
      <c r="B69" s="31"/>
      <c r="C69" s="71" t="s">
        <v>195</v>
      </c>
      <c r="D69" s="34">
        <v>164</v>
      </c>
      <c r="E69" s="350"/>
      <c r="F69" s="351"/>
      <c r="G69" s="350"/>
      <c r="H69" s="351"/>
      <c r="I69" s="350"/>
      <c r="J69" s="351"/>
      <c r="K69" s="350"/>
      <c r="L69" s="351"/>
      <c r="M69" s="350"/>
      <c r="N69" s="351"/>
      <c r="O69" s="350"/>
      <c r="P69" s="351"/>
      <c r="Q69" s="350"/>
      <c r="R69" s="351"/>
      <c r="S69" s="338">
        <f t="shared" si="3"/>
        <v>0</v>
      </c>
      <c r="T69" s="339"/>
      <c r="U69" s="31"/>
      <c r="W69" s="68"/>
      <c r="X69" s="68"/>
      <c r="Y69" s="68"/>
      <c r="Z69" s="68"/>
      <c r="AA69" s="68"/>
      <c r="AB69" s="68"/>
      <c r="AC69" s="68"/>
    </row>
    <row r="70" spans="2:29" ht="27">
      <c r="B70" s="31"/>
      <c r="C70" s="71" t="s">
        <v>255</v>
      </c>
      <c r="D70" s="34">
        <v>165</v>
      </c>
      <c r="E70" s="350"/>
      <c r="F70" s="351"/>
      <c r="G70" s="350"/>
      <c r="H70" s="351"/>
      <c r="I70" s="350"/>
      <c r="J70" s="351"/>
      <c r="K70" s="350"/>
      <c r="L70" s="351"/>
      <c r="M70" s="350"/>
      <c r="N70" s="351"/>
      <c r="O70" s="350"/>
      <c r="P70" s="351"/>
      <c r="Q70" s="350"/>
      <c r="R70" s="351"/>
      <c r="S70" s="338">
        <f t="shared" si="3"/>
        <v>0</v>
      </c>
      <c r="T70" s="339"/>
      <c r="U70" s="31"/>
      <c r="W70" s="389" t="str">
        <f>IF(SUM(AD72:AD84)=SUM(E78:R78)," ","ВНИМАНИЕ: проверять правильность выполнения условий необходимо только после полного заполнения формы.")</f>
        <v> </v>
      </c>
      <c r="X70" s="389"/>
      <c r="Y70" s="389"/>
      <c r="Z70" s="389"/>
      <c r="AA70" s="389"/>
      <c r="AB70" s="389"/>
      <c r="AC70" s="68"/>
    </row>
    <row r="71" spans="2:29" ht="40.5" customHeight="1">
      <c r="B71" s="31"/>
      <c r="C71" s="71" t="s">
        <v>254</v>
      </c>
      <c r="D71" s="34">
        <v>166</v>
      </c>
      <c r="E71" s="350"/>
      <c r="F71" s="351"/>
      <c r="G71" s="350"/>
      <c r="H71" s="351"/>
      <c r="I71" s="350"/>
      <c r="J71" s="351"/>
      <c r="K71" s="350"/>
      <c r="L71" s="351"/>
      <c r="M71" s="350"/>
      <c r="N71" s="351"/>
      <c r="O71" s="350"/>
      <c r="P71" s="351"/>
      <c r="Q71" s="350"/>
      <c r="R71" s="351"/>
      <c r="S71" s="338">
        <f t="shared" si="3"/>
        <v>0</v>
      </c>
      <c r="T71" s="339"/>
      <c r="U71" s="31"/>
      <c r="W71" s="356" t="str">
        <f>IF(SUM(AD72:AD84)=SUM(E78:R78)," ","Если ячейки окрасились в серый цвет, это означает, что данные Отчета об изменении капитала не равны данным Бухгалтерского баланса.")</f>
        <v> </v>
      </c>
      <c r="X71" s="356"/>
      <c r="Y71" s="356"/>
      <c r="Z71" s="356"/>
      <c r="AA71" s="356"/>
      <c r="AB71" s="356"/>
      <c r="AC71" s="68"/>
    </row>
    <row r="72" spans="2:31" ht="13.5">
      <c r="B72" s="31"/>
      <c r="C72" s="71" t="s">
        <v>185</v>
      </c>
      <c r="D72" s="34">
        <v>167</v>
      </c>
      <c r="E72" s="350"/>
      <c r="F72" s="351"/>
      <c r="G72" s="350"/>
      <c r="H72" s="351"/>
      <c r="I72" s="350"/>
      <c r="J72" s="351"/>
      <c r="K72" s="350"/>
      <c r="L72" s="351"/>
      <c r="M72" s="350"/>
      <c r="N72" s="351"/>
      <c r="O72" s="350"/>
      <c r="P72" s="351"/>
      <c r="Q72" s="350"/>
      <c r="R72" s="351"/>
      <c r="S72" s="338">
        <f t="shared" si="3"/>
        <v>0</v>
      </c>
      <c r="T72" s="339"/>
      <c r="U72" s="31"/>
      <c r="W72" s="388" t="str">
        <f>IF(E78=AD72," ",IF(E78&lt;AD72,CONCATENATE("Данные стр.140-190 гр.3 превышают на ",AC72," данные в стр.200 гр.3. Необходимо проверить заполнение строк стр.140-190."),CONCATENATE("Данные стр.140-190 гр.3 меньше на ",AC72," данных в стр.140 гр.3. Необходимо проверить заполнение строк стр.140-190.")))</f>
        <v> </v>
      </c>
      <c r="X72" s="388"/>
      <c r="Y72" s="388"/>
      <c r="Z72" s="388"/>
      <c r="AA72" s="388"/>
      <c r="AB72" s="388"/>
      <c r="AC72" s="118">
        <f>ABS(E78-AD72)</f>
        <v>0</v>
      </c>
      <c r="AD72" s="118">
        <f>E51+E53-E64+E75+E76+E77</f>
        <v>1217</v>
      </c>
      <c r="AE72" s="30">
        <v>3</v>
      </c>
    </row>
    <row r="73" spans="2:29" ht="13.5">
      <c r="B73" s="31"/>
      <c r="C73" s="71" t="s">
        <v>186</v>
      </c>
      <c r="D73" s="34">
        <v>168</v>
      </c>
      <c r="E73" s="350"/>
      <c r="F73" s="351"/>
      <c r="G73" s="350"/>
      <c r="H73" s="351"/>
      <c r="I73" s="350"/>
      <c r="J73" s="351"/>
      <c r="K73" s="350"/>
      <c r="L73" s="351"/>
      <c r="M73" s="350"/>
      <c r="N73" s="351"/>
      <c r="O73" s="350"/>
      <c r="P73" s="351"/>
      <c r="Q73" s="350"/>
      <c r="R73" s="351"/>
      <c r="S73" s="338">
        <f t="shared" si="3"/>
        <v>0</v>
      </c>
      <c r="T73" s="339"/>
      <c r="U73" s="31"/>
      <c r="W73" s="388"/>
      <c r="X73" s="388"/>
      <c r="Y73" s="388"/>
      <c r="Z73" s="388"/>
      <c r="AA73" s="388"/>
      <c r="AB73" s="388"/>
      <c r="AC73" s="68"/>
    </row>
    <row r="74" spans="2:31" ht="13.5" customHeight="1">
      <c r="B74" s="31"/>
      <c r="C74" s="71" t="s">
        <v>186</v>
      </c>
      <c r="D74" s="34">
        <v>169</v>
      </c>
      <c r="E74" s="350"/>
      <c r="F74" s="351"/>
      <c r="G74" s="350"/>
      <c r="H74" s="351"/>
      <c r="I74" s="350"/>
      <c r="J74" s="351"/>
      <c r="K74" s="350"/>
      <c r="L74" s="351"/>
      <c r="M74" s="350"/>
      <c r="N74" s="351"/>
      <c r="O74" s="350"/>
      <c r="P74" s="351"/>
      <c r="Q74" s="350"/>
      <c r="R74" s="351"/>
      <c r="S74" s="338">
        <f t="shared" si="3"/>
        <v>0</v>
      </c>
      <c r="T74" s="339"/>
      <c r="U74" s="31"/>
      <c r="W74" s="388" t="str">
        <f>IF(G78=AD74," ",IF(G78&lt;AD74,CONCATENATE("Данные стр.140-190 гр.4 превышают на ",AC74," данные в стр.200 гр.4. Необходимо проверить заполнение строк стр.140-190."),CONCATENATE("Данные стр.140-190 гр.4 меньше на ",AC74," данных в стр.140 гр.4. Необходимо проверить заполнение строк стр.140-190.")))</f>
        <v> </v>
      </c>
      <c r="X74" s="388"/>
      <c r="Y74" s="388"/>
      <c r="Z74" s="388"/>
      <c r="AA74" s="388"/>
      <c r="AB74" s="388"/>
      <c r="AC74" s="118">
        <f>ABS(G78-AD74)</f>
        <v>0</v>
      </c>
      <c r="AD74" s="118">
        <f>G51+G53-G64+G75+G76+G77</f>
        <v>0</v>
      </c>
      <c r="AE74" s="30">
        <v>4</v>
      </c>
    </row>
    <row r="75" spans="2:29" ht="15" customHeight="1">
      <c r="B75" s="31"/>
      <c r="C75" s="74" t="s">
        <v>201</v>
      </c>
      <c r="D75" s="34">
        <v>170</v>
      </c>
      <c r="E75" s="348"/>
      <c r="F75" s="349"/>
      <c r="G75" s="348"/>
      <c r="H75" s="349"/>
      <c r="I75" s="348"/>
      <c r="J75" s="349"/>
      <c r="K75" s="348"/>
      <c r="L75" s="349"/>
      <c r="M75" s="348"/>
      <c r="N75" s="349"/>
      <c r="O75" s="348"/>
      <c r="P75" s="349"/>
      <c r="Q75" s="348"/>
      <c r="R75" s="349"/>
      <c r="S75" s="345">
        <f t="shared" si="3"/>
        <v>0</v>
      </c>
      <c r="T75" s="346"/>
      <c r="U75" s="31"/>
      <c r="W75" s="388"/>
      <c r="X75" s="388"/>
      <c r="Y75" s="388"/>
      <c r="Z75" s="388"/>
      <c r="AA75" s="388"/>
      <c r="AB75" s="388"/>
      <c r="AC75" s="68"/>
    </row>
    <row r="76" spans="2:31" ht="13.5" customHeight="1">
      <c r="B76" s="31"/>
      <c r="C76" s="74" t="s">
        <v>202</v>
      </c>
      <c r="D76" s="34">
        <v>180</v>
      </c>
      <c r="E76" s="348"/>
      <c r="F76" s="349"/>
      <c r="G76" s="348"/>
      <c r="H76" s="349"/>
      <c r="I76" s="348"/>
      <c r="J76" s="349"/>
      <c r="K76" s="348"/>
      <c r="L76" s="349"/>
      <c r="M76" s="348"/>
      <c r="N76" s="349"/>
      <c r="O76" s="348"/>
      <c r="P76" s="349"/>
      <c r="Q76" s="348"/>
      <c r="R76" s="349"/>
      <c r="S76" s="345">
        <f t="shared" si="3"/>
        <v>0</v>
      </c>
      <c r="T76" s="346"/>
      <c r="U76" s="31"/>
      <c r="W76" s="388" t="str">
        <f>IF(I78=AD76," ",IF(I78&lt;AD76,CONCATENATE("Данные стр.140-190 гр.5 превышают на ",AC76," данные в стр.200 гр.5. Необходимо проверить заполнение строк стр.140-190."),CONCATENATE("Данные стр.140-190 гр.5 меньше на ",AC76," данных в стр.140 гр.5. Необходимо проверить заполнение строк стр.140-190.")))</f>
        <v> </v>
      </c>
      <c r="X76" s="388"/>
      <c r="Y76" s="388"/>
      <c r="Z76" s="388"/>
      <c r="AA76" s="388"/>
      <c r="AB76" s="388"/>
      <c r="AC76" s="118">
        <f>ABS(I78-AD76)</f>
        <v>0</v>
      </c>
      <c r="AD76" s="118">
        <f>I51+I53-I64+I75+I76+I77</f>
        <v>0</v>
      </c>
      <c r="AE76" s="30">
        <v>5</v>
      </c>
    </row>
    <row r="77" spans="2:29" ht="27">
      <c r="B77" s="31"/>
      <c r="C77" s="74" t="s">
        <v>203</v>
      </c>
      <c r="D77" s="34">
        <v>190</v>
      </c>
      <c r="E77" s="348"/>
      <c r="F77" s="349"/>
      <c r="G77" s="348"/>
      <c r="H77" s="349"/>
      <c r="I77" s="348"/>
      <c r="J77" s="349"/>
      <c r="K77" s="348"/>
      <c r="L77" s="349"/>
      <c r="M77" s="348"/>
      <c r="N77" s="349"/>
      <c r="O77" s="348"/>
      <c r="P77" s="349"/>
      <c r="Q77" s="348"/>
      <c r="R77" s="349"/>
      <c r="S77" s="345">
        <f t="shared" si="3"/>
        <v>0</v>
      </c>
      <c r="T77" s="346"/>
      <c r="U77" s="31"/>
      <c r="W77" s="388"/>
      <c r="X77" s="388"/>
      <c r="Y77" s="388"/>
      <c r="Z77" s="388"/>
      <c r="AA77" s="388"/>
      <c r="AB77" s="388"/>
      <c r="AC77" s="68"/>
    </row>
    <row r="78" spans="2:31" ht="13.5" customHeight="1">
      <c r="B78" s="31"/>
      <c r="C78" s="74" t="str">
        <f>CONCATENATE("Остаток на ",баланс!V8,".",IF(баланс!V9&lt;10,CONCATENATE("0",баланс!V9,),баланс!V9),".",YEAR(баланс!U6)," г.")</f>
        <v>Остаток на 31.12.2019 г.</v>
      </c>
      <c r="D78" s="34">
        <v>200</v>
      </c>
      <c r="E78" s="360">
        <f>баланс!I61</f>
        <v>1217</v>
      </c>
      <c r="F78" s="360"/>
      <c r="G78" s="358">
        <f>баланс!I62</f>
        <v>0</v>
      </c>
      <c r="H78" s="358"/>
      <c r="I78" s="358">
        <f>баланс!I63</f>
        <v>0</v>
      </c>
      <c r="J78" s="358"/>
      <c r="K78" s="360">
        <f>баланс!I64</f>
        <v>0</v>
      </c>
      <c r="L78" s="360"/>
      <c r="M78" s="360">
        <f>баланс!I65</f>
        <v>1807</v>
      </c>
      <c r="N78" s="360"/>
      <c r="O78" s="360">
        <f>баланс!I66</f>
        <v>3891</v>
      </c>
      <c r="P78" s="360"/>
      <c r="Q78" s="340">
        <f>баланс!I67</f>
        <v>0</v>
      </c>
      <c r="R78" s="341"/>
      <c r="S78" s="340">
        <f>SUM(E78,K78:R78)-G78-I78</f>
        <v>6915</v>
      </c>
      <c r="T78" s="341"/>
      <c r="U78" s="31"/>
      <c r="W78" s="388" t="str">
        <f>IF(K78=AD78," ",IF(K78&lt;AD78,CONCATENATE("Данные стр.140-190 гр.6 превышают на ",AC78," данные в стр.200 гр.6. Необходимо проверить заполнение строк стр.140-190."),CONCATENATE("Данные стр.140-190 гр.6 меньше на ",AC78," данных в стр.140 гр.6. Необходимо проверить заполнение строк стр.140-190.")))</f>
        <v> </v>
      </c>
      <c r="X78" s="388"/>
      <c r="Y78" s="388"/>
      <c r="Z78" s="388"/>
      <c r="AA78" s="388"/>
      <c r="AB78" s="388"/>
      <c r="AC78" s="118">
        <f>ABS(K78-AD78)</f>
        <v>0</v>
      </c>
      <c r="AD78" s="118">
        <f>K51+K53-K64+K75+K76+K77</f>
        <v>0</v>
      </c>
      <c r="AE78" s="30">
        <v>6</v>
      </c>
    </row>
    <row r="79" spans="2:29" ht="13.5">
      <c r="B79" s="31"/>
      <c r="C79" s="31"/>
      <c r="D79" s="31"/>
      <c r="E79" s="355"/>
      <c r="F79" s="355"/>
      <c r="G79" s="355"/>
      <c r="H79" s="355"/>
      <c r="I79" s="355"/>
      <c r="J79" s="355"/>
      <c r="K79" s="355"/>
      <c r="L79" s="355"/>
      <c r="M79" s="355"/>
      <c r="N79" s="355"/>
      <c r="O79" s="355"/>
      <c r="P79" s="355"/>
      <c r="Q79" s="355"/>
      <c r="R79" s="355"/>
      <c r="S79" s="355"/>
      <c r="T79" s="355"/>
      <c r="U79" s="31"/>
      <c r="W79" s="388"/>
      <c r="X79" s="388"/>
      <c r="Y79" s="388"/>
      <c r="Z79" s="388"/>
      <c r="AA79" s="388"/>
      <c r="AB79" s="388"/>
      <c r="AC79" s="68"/>
    </row>
    <row r="80" spans="2:31" ht="13.5" customHeight="1">
      <c r="B80" s="31"/>
      <c r="C80" s="361" t="s">
        <v>61</v>
      </c>
      <c r="D80" s="361"/>
      <c r="E80" s="47"/>
      <c r="F80" s="359"/>
      <c r="G80" s="359"/>
      <c r="H80" s="359"/>
      <c r="I80" s="359"/>
      <c r="J80" s="31"/>
      <c r="K80" s="359" t="str">
        <f>IF(баланс!I98=0," ",баланс!I98)</f>
        <v>В.А.Ковалев</v>
      </c>
      <c r="L80" s="359"/>
      <c r="M80" s="359"/>
      <c r="N80" s="359"/>
      <c r="O80" s="359"/>
      <c r="P80" s="359"/>
      <c r="Q80" s="31"/>
      <c r="R80" s="31"/>
      <c r="S80" s="31"/>
      <c r="T80" s="31"/>
      <c r="U80" s="31"/>
      <c r="W80" s="388" t="str">
        <f>IF(M78=AD80," ",IF(M78&lt;AD80,CONCATENATE("Данные стр.140-190 гр.7 превышают на ",AC80," данные в стр.200 гр.7. Необходимо проверить заполнение строк стр.140-190."),CONCATENATE("Данные стр.140-190 гр.7 меньше на ",AC80," данных в стр.140 гр.7. Необходимо проверить заполнение строк стр.140-190.")))</f>
        <v> </v>
      </c>
      <c r="X80" s="388"/>
      <c r="Y80" s="388"/>
      <c r="Z80" s="388"/>
      <c r="AA80" s="388"/>
      <c r="AB80" s="388"/>
      <c r="AC80" s="118">
        <f>ABS(M78-AD80)</f>
        <v>0</v>
      </c>
      <c r="AD80" s="118">
        <f>M51+M53-M64+M75+M76+M77</f>
        <v>1807</v>
      </c>
      <c r="AE80" s="30">
        <v>7</v>
      </c>
    </row>
    <row r="81" spans="2:29" s="81" customFormat="1" ht="12" customHeight="1">
      <c r="B81" s="79"/>
      <c r="C81" s="80" t="s">
        <v>64</v>
      </c>
      <c r="D81" s="80"/>
      <c r="E81" s="80"/>
      <c r="F81" s="362" t="s">
        <v>63</v>
      </c>
      <c r="G81" s="362"/>
      <c r="H81" s="362"/>
      <c r="I81" s="362"/>
      <c r="J81" s="79"/>
      <c r="K81" s="357" t="s">
        <v>59</v>
      </c>
      <c r="L81" s="357"/>
      <c r="M81" s="357"/>
      <c r="N81" s="357"/>
      <c r="O81" s="357"/>
      <c r="P81" s="357"/>
      <c r="Q81" s="79"/>
      <c r="R81" s="79"/>
      <c r="S81" s="79"/>
      <c r="T81" s="79"/>
      <c r="U81" s="79"/>
      <c r="W81" s="388"/>
      <c r="X81" s="388"/>
      <c r="Y81" s="388"/>
      <c r="Z81" s="388"/>
      <c r="AA81" s="388"/>
      <c r="AB81" s="388"/>
      <c r="AC81" s="145"/>
    </row>
    <row r="82" spans="2:31" ht="13.5" customHeight="1">
      <c r="B82" s="31"/>
      <c r="C82" s="361" t="s">
        <v>62</v>
      </c>
      <c r="D82" s="361"/>
      <c r="E82" s="47"/>
      <c r="F82" s="359"/>
      <c r="G82" s="359"/>
      <c r="H82" s="359"/>
      <c r="I82" s="359"/>
      <c r="J82" s="31"/>
      <c r="K82" s="359" t="str">
        <f>IF(баланс!I100=0," ",баланс!I100)</f>
        <v>Н.Ф.Башлакова</v>
      </c>
      <c r="L82" s="359"/>
      <c r="M82" s="359"/>
      <c r="N82" s="359"/>
      <c r="O82" s="359"/>
      <c r="P82" s="359"/>
      <c r="Q82" s="31"/>
      <c r="R82" s="31"/>
      <c r="S82" s="31"/>
      <c r="T82" s="31"/>
      <c r="U82" s="31"/>
      <c r="W82" s="388" t="str">
        <f>IF(O78=AD82," ",IF(O78&lt;AD82,CONCATENATE("Данные стр.140-190 гр.8 превышают на ",AC82," данные в стр.200 гр.8. Необходимо проверить заполнение строк стр.140-190."),CONCATENATE("Данные стр.140-190 гр.8 меньше на ",AC82," данных в стр.140 гр.8. Необходимо проверить заполнение строк стр.140-190.")))</f>
        <v> </v>
      </c>
      <c r="X82" s="388"/>
      <c r="Y82" s="388"/>
      <c r="Z82" s="388"/>
      <c r="AA82" s="388"/>
      <c r="AB82" s="388"/>
      <c r="AC82" s="118">
        <f>ABS(O78-AD82)</f>
        <v>0</v>
      </c>
      <c r="AD82" s="118">
        <f>O51+O53-O64+O75+O76+O77</f>
        <v>3891</v>
      </c>
      <c r="AE82" s="30">
        <v>8</v>
      </c>
    </row>
    <row r="83" spans="2:29" s="84" customFormat="1" ht="12" customHeight="1">
      <c r="B83" s="82"/>
      <c r="C83" s="83"/>
      <c r="D83" s="83"/>
      <c r="E83" s="83"/>
      <c r="F83" s="362" t="s">
        <v>63</v>
      </c>
      <c r="G83" s="362"/>
      <c r="H83" s="362"/>
      <c r="I83" s="362"/>
      <c r="J83" s="82"/>
      <c r="K83" s="357" t="s">
        <v>59</v>
      </c>
      <c r="L83" s="357"/>
      <c r="M83" s="357"/>
      <c r="N83" s="357"/>
      <c r="O83" s="357"/>
      <c r="P83" s="357"/>
      <c r="Q83" s="82"/>
      <c r="R83" s="82"/>
      <c r="S83" s="82"/>
      <c r="T83" s="82"/>
      <c r="U83" s="82"/>
      <c r="W83" s="388"/>
      <c r="X83" s="388"/>
      <c r="Y83" s="388"/>
      <c r="Z83" s="388"/>
      <c r="AA83" s="388"/>
      <c r="AB83" s="388"/>
      <c r="AC83" s="146"/>
    </row>
    <row r="84" spans="2:31" ht="13.5" customHeight="1">
      <c r="B84" s="31"/>
      <c r="C84" s="85">
        <f ca="1">TODAY()</f>
        <v>43915</v>
      </c>
      <c r="D84" s="86"/>
      <c r="E84" s="31"/>
      <c r="F84" s="31"/>
      <c r="G84" s="31"/>
      <c r="H84" s="31"/>
      <c r="I84" s="31"/>
      <c r="J84" s="31"/>
      <c r="K84" s="31"/>
      <c r="L84" s="31"/>
      <c r="M84" s="31"/>
      <c r="N84" s="31"/>
      <c r="O84" s="31"/>
      <c r="P84" s="31"/>
      <c r="Q84" s="31"/>
      <c r="R84" s="31"/>
      <c r="S84" s="31"/>
      <c r="T84" s="31"/>
      <c r="U84" s="31"/>
      <c r="W84" s="388" t="str">
        <f>IF(Q78=AD84," ",IF(Q78&lt;AD84,CONCATENATE("Данные стр.140-190 гр.9 превышают на ",AC84," данные в стр.200 гр.9. Необходимо проверить заполнение строк стр.140-190."),CONCATENATE("Данные стр.140-190 гр.9 меньше на ",AC84," данных в стр.140 гр.9. Необходимо проверить заполнение строк стр.140-190.")))</f>
        <v> </v>
      </c>
      <c r="X84" s="388"/>
      <c r="Y84" s="388"/>
      <c r="Z84" s="388"/>
      <c r="AA84" s="388"/>
      <c r="AB84" s="388"/>
      <c r="AC84" s="118">
        <f>ABS(Q78-AD84)</f>
        <v>0</v>
      </c>
      <c r="AD84" s="118">
        <f>Q51+Q53-Q64+Q75+Q76+Q77</f>
        <v>0</v>
      </c>
      <c r="AE84" s="30">
        <v>9</v>
      </c>
    </row>
    <row r="85" spans="2:29" ht="13.5">
      <c r="B85" s="31"/>
      <c r="C85" s="31"/>
      <c r="D85" s="31"/>
      <c r="E85" s="31"/>
      <c r="F85" s="31"/>
      <c r="G85" s="31"/>
      <c r="H85" s="31"/>
      <c r="I85" s="31"/>
      <c r="J85" s="31"/>
      <c r="K85" s="31"/>
      <c r="L85" s="31"/>
      <c r="M85" s="31"/>
      <c r="N85" s="31"/>
      <c r="O85" s="31"/>
      <c r="P85" s="31"/>
      <c r="Q85" s="31"/>
      <c r="R85" s="31"/>
      <c r="S85" s="31"/>
      <c r="T85" s="31"/>
      <c r="U85" s="31"/>
      <c r="W85" s="388"/>
      <c r="X85" s="388"/>
      <c r="Y85" s="388"/>
      <c r="Z85" s="388"/>
      <c r="AA85" s="388"/>
      <c r="AB85" s="388"/>
      <c r="AC85" s="68"/>
    </row>
    <row r="86" spans="2:29" ht="6" customHeight="1">
      <c r="B86" s="31"/>
      <c r="C86" s="31"/>
      <c r="D86" s="31"/>
      <c r="E86" s="31"/>
      <c r="F86" s="31"/>
      <c r="G86" s="31"/>
      <c r="H86" s="31"/>
      <c r="I86" s="31"/>
      <c r="J86" s="31"/>
      <c r="K86" s="31"/>
      <c r="L86" s="31"/>
      <c r="M86" s="31"/>
      <c r="N86" s="31"/>
      <c r="O86" s="31"/>
      <c r="P86" s="31"/>
      <c r="Q86" s="31"/>
      <c r="R86" s="31"/>
      <c r="S86" s="31"/>
      <c r="T86" s="31"/>
      <c r="U86" s="31"/>
      <c r="W86" s="68"/>
      <c r="X86" s="68"/>
      <c r="Y86" s="68"/>
      <c r="Z86" s="68"/>
      <c r="AA86" s="68"/>
      <c r="AB86" s="68"/>
      <c r="AC86" s="68"/>
    </row>
    <row r="87" spans="23:29" ht="13.5">
      <c r="W87" s="68"/>
      <c r="X87" s="68"/>
      <c r="Y87" s="68"/>
      <c r="Z87" s="68"/>
      <c r="AA87" s="68"/>
      <c r="AB87" s="68"/>
      <c r="AC87" s="68"/>
    </row>
    <row r="88" spans="23:29" ht="13.5">
      <c r="W88" s="68"/>
      <c r="X88" s="68"/>
      <c r="Y88" s="68"/>
      <c r="Z88" s="68"/>
      <c r="AA88" s="68"/>
      <c r="AB88" s="68"/>
      <c r="AC88" s="68"/>
    </row>
    <row r="89" spans="23:29" ht="13.5">
      <c r="W89" s="68"/>
      <c r="X89" s="68"/>
      <c r="Y89" s="68"/>
      <c r="Z89" s="68"/>
      <c r="AA89" s="68"/>
      <c r="AB89" s="68"/>
      <c r="AC89" s="68"/>
    </row>
    <row r="90" spans="23:29" ht="13.5">
      <c r="W90" s="68"/>
      <c r="X90" s="68"/>
      <c r="Y90" s="68"/>
      <c r="Z90" s="68"/>
      <c r="AA90" s="68"/>
      <c r="AB90" s="68"/>
      <c r="AC90" s="68"/>
    </row>
    <row r="91" spans="23:29" ht="13.5">
      <c r="W91" s="68"/>
      <c r="X91" s="68"/>
      <c r="Y91" s="68"/>
      <c r="Z91" s="68"/>
      <c r="AA91" s="68"/>
      <c r="AB91" s="68"/>
      <c r="AC91" s="68"/>
    </row>
    <row r="92" spans="23:29" ht="13.5">
      <c r="W92" s="68"/>
      <c r="X92" s="68"/>
      <c r="Y92" s="68"/>
      <c r="Z92" s="68"/>
      <c r="AA92" s="68"/>
      <c r="AB92" s="68"/>
      <c r="AC92" s="68"/>
    </row>
    <row r="93" spans="23:29" ht="13.5">
      <c r="W93" s="68"/>
      <c r="X93" s="68"/>
      <c r="Y93" s="68"/>
      <c r="Z93" s="68"/>
      <c r="AA93" s="68"/>
      <c r="AB93" s="68"/>
      <c r="AC93" s="68"/>
    </row>
    <row r="94" spans="23:29" ht="13.5">
      <c r="W94" s="68"/>
      <c r="X94" s="68"/>
      <c r="Y94" s="68"/>
      <c r="Z94" s="68"/>
      <c r="AA94" s="68"/>
      <c r="AB94" s="68"/>
      <c r="AC94" s="68"/>
    </row>
    <row r="95" spans="23:29" ht="13.5">
      <c r="W95" s="68"/>
      <c r="X95" s="68"/>
      <c r="Y95" s="68"/>
      <c r="Z95" s="68"/>
      <c r="AA95" s="68"/>
      <c r="AB95" s="68"/>
      <c r="AC95" s="68"/>
    </row>
    <row r="96" spans="23:29" ht="13.5">
      <c r="W96" s="68"/>
      <c r="X96" s="68"/>
      <c r="Y96" s="68"/>
      <c r="Z96" s="68"/>
      <c r="AA96" s="68"/>
      <c r="AB96" s="68"/>
      <c r="AC96" s="68"/>
    </row>
    <row r="97" spans="23:29" ht="13.5">
      <c r="W97" s="68"/>
      <c r="X97" s="68"/>
      <c r="Y97" s="68"/>
      <c r="Z97" s="68"/>
      <c r="AA97" s="68"/>
      <c r="AB97" s="68"/>
      <c r="AC97" s="68"/>
    </row>
    <row r="98" spans="23:29" ht="13.5">
      <c r="W98" s="68"/>
      <c r="X98" s="68"/>
      <c r="Y98" s="68"/>
      <c r="Z98" s="68"/>
      <c r="AA98" s="68"/>
      <c r="AB98" s="68"/>
      <c r="AC98" s="68"/>
    </row>
    <row r="99" spans="23:29" ht="13.5">
      <c r="W99" s="68"/>
      <c r="X99" s="68"/>
      <c r="Y99" s="68"/>
      <c r="Z99" s="68"/>
      <c r="AA99" s="68"/>
      <c r="AB99" s="68"/>
      <c r="AC99" s="68"/>
    </row>
    <row r="100" spans="23:29" ht="13.5">
      <c r="W100" s="68"/>
      <c r="X100" s="68"/>
      <c r="Y100" s="68"/>
      <c r="Z100" s="68"/>
      <c r="AA100" s="68"/>
      <c r="AB100" s="68"/>
      <c r="AC100" s="68"/>
    </row>
    <row r="101" spans="23:29" ht="13.5">
      <c r="W101" s="68"/>
      <c r="X101" s="68"/>
      <c r="Y101" s="68"/>
      <c r="Z101" s="68"/>
      <c r="AA101" s="68"/>
      <c r="AB101" s="68"/>
      <c r="AC101" s="68"/>
    </row>
    <row r="102" spans="23:29" ht="13.5">
      <c r="W102" s="68"/>
      <c r="X102" s="68"/>
      <c r="Y102" s="68"/>
      <c r="Z102" s="68"/>
      <c r="AA102" s="68"/>
      <c r="AB102" s="68"/>
      <c r="AC102" s="68"/>
    </row>
    <row r="103" spans="23:29" ht="13.5">
      <c r="W103" s="68"/>
      <c r="X103" s="68"/>
      <c r="Y103" s="68"/>
      <c r="Z103" s="68"/>
      <c r="AA103" s="68"/>
      <c r="AB103" s="68"/>
      <c r="AC103" s="68"/>
    </row>
    <row r="104" spans="23:29" ht="13.5">
      <c r="W104" s="68"/>
      <c r="X104" s="68"/>
      <c r="Y104" s="68"/>
      <c r="Z104" s="68"/>
      <c r="AA104" s="68"/>
      <c r="AB104" s="68"/>
      <c r="AC104" s="68"/>
    </row>
    <row r="105" spans="23:29" ht="13.5">
      <c r="W105" s="68"/>
      <c r="X105" s="68"/>
      <c r="Y105" s="68"/>
      <c r="Z105" s="68"/>
      <c r="AA105" s="68"/>
      <c r="AB105" s="68"/>
      <c r="AC105" s="68"/>
    </row>
    <row r="106" spans="23:29" ht="13.5">
      <c r="W106" s="68"/>
      <c r="X106" s="68"/>
      <c r="Y106" s="68"/>
      <c r="Z106" s="68"/>
      <c r="AA106" s="68"/>
      <c r="AB106" s="68"/>
      <c r="AC106" s="68"/>
    </row>
    <row r="107" spans="23:29" ht="13.5">
      <c r="W107" s="68"/>
      <c r="X107" s="68"/>
      <c r="Y107" s="68"/>
      <c r="Z107" s="68"/>
      <c r="AA107" s="68"/>
      <c r="AB107" s="68"/>
      <c r="AC107" s="68"/>
    </row>
    <row r="108" spans="23:29" ht="13.5">
      <c r="W108" s="68"/>
      <c r="X108" s="68"/>
      <c r="Y108" s="68"/>
      <c r="Z108" s="68"/>
      <c r="AA108" s="68"/>
      <c r="AB108" s="68"/>
      <c r="AC108" s="68"/>
    </row>
    <row r="109" spans="23:29" ht="13.5">
      <c r="W109" s="68"/>
      <c r="X109" s="68"/>
      <c r="Y109" s="68"/>
      <c r="Z109" s="68"/>
      <c r="AA109" s="68"/>
      <c r="AB109" s="68"/>
      <c r="AC109" s="68"/>
    </row>
    <row r="110" spans="23:29" ht="13.5">
      <c r="W110" s="68"/>
      <c r="X110" s="68"/>
      <c r="Y110" s="68"/>
      <c r="Z110" s="68"/>
      <c r="AA110" s="68"/>
      <c r="AB110" s="68"/>
      <c r="AC110" s="68"/>
    </row>
    <row r="111" spans="23:29" ht="13.5">
      <c r="W111" s="68"/>
      <c r="X111" s="68"/>
      <c r="Y111" s="68"/>
      <c r="Z111" s="68"/>
      <c r="AA111" s="68"/>
      <c r="AB111" s="68"/>
      <c r="AC111" s="68"/>
    </row>
    <row r="112" spans="23:29" ht="13.5">
      <c r="W112" s="68"/>
      <c r="X112" s="68"/>
      <c r="Y112" s="68"/>
      <c r="Z112" s="68"/>
      <c r="AA112" s="68"/>
      <c r="AB112" s="68"/>
      <c r="AC112" s="68"/>
    </row>
  </sheetData>
  <sheetProtection/>
  <mergeCells count="573">
    <mergeCell ref="W84:AB85"/>
    <mergeCell ref="W31:AC32"/>
    <mergeCell ref="W42:AB43"/>
    <mergeCell ref="W70:AB70"/>
    <mergeCell ref="W62:AC63"/>
    <mergeCell ref="W51:AB51"/>
    <mergeCell ref="W44:AB46"/>
    <mergeCell ref="W47:AB48"/>
    <mergeCell ref="W82:AB83"/>
    <mergeCell ref="W76:AB77"/>
    <mergeCell ref="Q76:R76"/>
    <mergeCell ref="S76:T76"/>
    <mergeCell ref="S60:T60"/>
    <mergeCell ref="Q53:R53"/>
    <mergeCell ref="Q54:R54"/>
    <mergeCell ref="S59:T59"/>
    <mergeCell ref="S58:T58"/>
    <mergeCell ref="Q56:R56"/>
    <mergeCell ref="S55:T55"/>
    <mergeCell ref="Q60:R60"/>
    <mergeCell ref="S49:T49"/>
    <mergeCell ref="S48:T48"/>
    <mergeCell ref="S57:T57"/>
    <mergeCell ref="S56:T56"/>
    <mergeCell ref="W80:AB81"/>
    <mergeCell ref="S64:T64"/>
    <mergeCell ref="W49:AB49"/>
    <mergeCell ref="W78:AB79"/>
    <mergeCell ref="W64:AC66"/>
    <mergeCell ref="W71:AB71"/>
    <mergeCell ref="W72:AB73"/>
    <mergeCell ref="W74:AB75"/>
    <mergeCell ref="W50:AB50"/>
    <mergeCell ref="W52:AB53"/>
    <mergeCell ref="W54:AB55"/>
    <mergeCell ref="S28:T28"/>
    <mergeCell ref="S30:T30"/>
    <mergeCell ref="S37:T37"/>
    <mergeCell ref="S43:T43"/>
    <mergeCell ref="S39:T39"/>
    <mergeCell ref="S22:T22"/>
    <mergeCell ref="S24:T24"/>
    <mergeCell ref="S23:T23"/>
    <mergeCell ref="S26:T26"/>
    <mergeCell ref="S19:T19"/>
    <mergeCell ref="S21:T21"/>
    <mergeCell ref="S20:T20"/>
    <mergeCell ref="S25:T25"/>
    <mergeCell ref="Q24:R24"/>
    <mergeCell ref="E35:F35"/>
    <mergeCell ref="E31:F31"/>
    <mergeCell ref="G31:H31"/>
    <mergeCell ref="E34:F34"/>
    <mergeCell ref="G34:H34"/>
    <mergeCell ref="G35:H35"/>
    <mergeCell ref="E33:F33"/>
    <mergeCell ref="G33:H33"/>
    <mergeCell ref="M35:N35"/>
    <mergeCell ref="Q23:R23"/>
    <mergeCell ref="Q26:R26"/>
    <mergeCell ref="Q29:R29"/>
    <mergeCell ref="Q28:R28"/>
    <mergeCell ref="K34:L34"/>
    <mergeCell ref="K32:L32"/>
    <mergeCell ref="K28:L28"/>
    <mergeCell ref="M27:N27"/>
    <mergeCell ref="M30:N30"/>
    <mergeCell ref="Q30:R30"/>
    <mergeCell ref="K36:L36"/>
    <mergeCell ref="K38:L38"/>
    <mergeCell ref="K35:L35"/>
    <mergeCell ref="K37:L37"/>
    <mergeCell ref="S27:T27"/>
    <mergeCell ref="S29:T29"/>
    <mergeCell ref="K27:L27"/>
    <mergeCell ref="M31:N31"/>
    <mergeCell ref="O31:P31"/>
    <mergeCell ref="Q27:R27"/>
    <mergeCell ref="Q25:R25"/>
    <mergeCell ref="M25:N25"/>
    <mergeCell ref="O30:P30"/>
    <mergeCell ref="M28:N28"/>
    <mergeCell ref="O27:P27"/>
    <mergeCell ref="M26:N26"/>
    <mergeCell ref="O25:P25"/>
    <mergeCell ref="O26:P26"/>
    <mergeCell ref="G28:H28"/>
    <mergeCell ref="I36:J36"/>
    <mergeCell ref="E24:F24"/>
    <mergeCell ref="G25:H25"/>
    <mergeCell ref="E30:F30"/>
    <mergeCell ref="G30:H30"/>
    <mergeCell ref="I35:J35"/>
    <mergeCell ref="I31:J31"/>
    <mergeCell ref="G29:H29"/>
    <mergeCell ref="E29:F29"/>
    <mergeCell ref="K39:L39"/>
    <mergeCell ref="I42:J42"/>
    <mergeCell ref="G43:H43"/>
    <mergeCell ref="G36:H36"/>
    <mergeCell ref="I30:J30"/>
    <mergeCell ref="I32:J32"/>
    <mergeCell ref="G37:H37"/>
    <mergeCell ref="I37:J37"/>
    <mergeCell ref="G32:H32"/>
    <mergeCell ref="I34:J34"/>
    <mergeCell ref="G38:H38"/>
    <mergeCell ref="I38:J38"/>
    <mergeCell ref="I41:J41"/>
    <mergeCell ref="G41:H41"/>
    <mergeCell ref="G39:H39"/>
    <mergeCell ref="I44:J44"/>
    <mergeCell ref="G42:H42"/>
    <mergeCell ref="G44:H44"/>
    <mergeCell ref="I46:J46"/>
    <mergeCell ref="G46:H46"/>
    <mergeCell ref="K43:L43"/>
    <mergeCell ref="I43:J43"/>
    <mergeCell ref="I45:J45"/>
    <mergeCell ref="K46:L46"/>
    <mergeCell ref="K45:L45"/>
    <mergeCell ref="K44:L44"/>
    <mergeCell ref="K40:L40"/>
    <mergeCell ref="F9:T9"/>
    <mergeCell ref="F10:T10"/>
    <mergeCell ref="F11:T11"/>
    <mergeCell ref="F12:T12"/>
    <mergeCell ref="K50:L50"/>
    <mergeCell ref="G50:H50"/>
    <mergeCell ref="G47:H47"/>
    <mergeCell ref="I48:J48"/>
    <mergeCell ref="I50:J50"/>
    <mergeCell ref="I47:J47"/>
    <mergeCell ref="G48:H48"/>
    <mergeCell ref="K47:L47"/>
    <mergeCell ref="K48:L48"/>
    <mergeCell ref="G60:H60"/>
    <mergeCell ref="E57:F57"/>
    <mergeCell ref="E55:F55"/>
    <mergeCell ref="G55:H55"/>
    <mergeCell ref="E56:F56"/>
    <mergeCell ref="G56:H56"/>
    <mergeCell ref="E59:F59"/>
    <mergeCell ref="G59:H59"/>
    <mergeCell ref="G57:H57"/>
    <mergeCell ref="E58:F58"/>
    <mergeCell ref="E52:F52"/>
    <mergeCell ref="G52:H52"/>
    <mergeCell ref="I53:J53"/>
    <mergeCell ref="I55:J55"/>
    <mergeCell ref="E54:F54"/>
    <mergeCell ref="G54:H54"/>
    <mergeCell ref="I54:J54"/>
    <mergeCell ref="G58:H58"/>
    <mergeCell ref="I58:J58"/>
    <mergeCell ref="E53:F53"/>
    <mergeCell ref="G53:H53"/>
    <mergeCell ref="I49:J49"/>
    <mergeCell ref="G49:H49"/>
    <mergeCell ref="K57:L57"/>
    <mergeCell ref="K51:L51"/>
    <mergeCell ref="K49:L49"/>
    <mergeCell ref="K55:L55"/>
    <mergeCell ref="I56:J56"/>
    <mergeCell ref="I57:J57"/>
    <mergeCell ref="I52:J52"/>
    <mergeCell ref="G51:H51"/>
    <mergeCell ref="I51:J51"/>
    <mergeCell ref="F13:T13"/>
    <mergeCell ref="G45:H45"/>
    <mergeCell ref="E39:F39"/>
    <mergeCell ref="G40:H40"/>
    <mergeCell ref="K41:L41"/>
    <mergeCell ref="E42:F42"/>
    <mergeCell ref="I39:J39"/>
    <mergeCell ref="I40:J40"/>
    <mergeCell ref="K42:L42"/>
    <mergeCell ref="E16:F16"/>
    <mergeCell ref="E46:F46"/>
    <mergeCell ref="E45:F45"/>
    <mergeCell ref="E44:F44"/>
    <mergeCell ref="E51:F51"/>
    <mergeCell ref="E50:F50"/>
    <mergeCell ref="E49:F49"/>
    <mergeCell ref="E40:F40"/>
    <mergeCell ref="E37:F37"/>
    <mergeCell ref="E32:F32"/>
    <mergeCell ref="E48:F48"/>
    <mergeCell ref="E47:F47"/>
    <mergeCell ref="E43:F43"/>
    <mergeCell ref="E41:F41"/>
    <mergeCell ref="E38:F38"/>
    <mergeCell ref="E36:F36"/>
    <mergeCell ref="C9:E9"/>
    <mergeCell ref="C10:E10"/>
    <mergeCell ref="I16:J16"/>
    <mergeCell ref="C11:E11"/>
    <mergeCell ref="G16:H16"/>
    <mergeCell ref="G15:H15"/>
    <mergeCell ref="I15:J15"/>
    <mergeCell ref="E15:F15"/>
    <mergeCell ref="C13:E13"/>
    <mergeCell ref="C12:E12"/>
    <mergeCell ref="C4:T4"/>
    <mergeCell ref="F7:T7"/>
    <mergeCell ref="F8:T8"/>
    <mergeCell ref="H5:I5"/>
    <mergeCell ref="J5:N5"/>
    <mergeCell ref="C6:I6"/>
    <mergeCell ref="E5:F5"/>
    <mergeCell ref="C7:E7"/>
    <mergeCell ref="C8:E8"/>
    <mergeCell ref="S15:T15"/>
    <mergeCell ref="O15:P15"/>
    <mergeCell ref="S18:T18"/>
    <mergeCell ref="O17:P17"/>
    <mergeCell ref="S17:T17"/>
    <mergeCell ref="Q18:R18"/>
    <mergeCell ref="Q17:R17"/>
    <mergeCell ref="Q16:R16"/>
    <mergeCell ref="O18:P18"/>
    <mergeCell ref="S16:T16"/>
    <mergeCell ref="K15:L15"/>
    <mergeCell ref="K16:L16"/>
    <mergeCell ref="O16:P16"/>
    <mergeCell ref="Q15:R15"/>
    <mergeCell ref="M15:N15"/>
    <mergeCell ref="M16:N16"/>
    <mergeCell ref="M17:N17"/>
    <mergeCell ref="E17:F17"/>
    <mergeCell ref="G17:H17"/>
    <mergeCell ref="E18:F18"/>
    <mergeCell ref="I17:J17"/>
    <mergeCell ref="K17:L17"/>
    <mergeCell ref="K18:L18"/>
    <mergeCell ref="M18:N18"/>
    <mergeCell ref="I18:J18"/>
    <mergeCell ref="E19:F19"/>
    <mergeCell ref="G19:H19"/>
    <mergeCell ref="I19:J19"/>
    <mergeCell ref="K19:L19"/>
    <mergeCell ref="G18:H18"/>
    <mergeCell ref="Q19:R19"/>
    <mergeCell ref="Q21:R21"/>
    <mergeCell ref="O20:P20"/>
    <mergeCell ref="G20:H20"/>
    <mergeCell ref="K21:L21"/>
    <mergeCell ref="I21:J21"/>
    <mergeCell ref="M19:N19"/>
    <mergeCell ref="O19:P19"/>
    <mergeCell ref="M20:N20"/>
    <mergeCell ref="M21:N21"/>
    <mergeCell ref="O21:P21"/>
    <mergeCell ref="I20:J20"/>
    <mergeCell ref="I27:J27"/>
    <mergeCell ref="E21:F21"/>
    <mergeCell ref="Q20:R20"/>
    <mergeCell ref="K20:L20"/>
    <mergeCell ref="E20:F20"/>
    <mergeCell ref="G22:H22"/>
    <mergeCell ref="E22:F22"/>
    <mergeCell ref="E25:F25"/>
    <mergeCell ref="Q22:R22"/>
    <mergeCell ref="G21:H21"/>
    <mergeCell ref="I24:J24"/>
    <mergeCell ref="K23:L23"/>
    <mergeCell ref="K24:L24"/>
    <mergeCell ref="I23:J23"/>
    <mergeCell ref="I22:J22"/>
    <mergeCell ref="K22:L22"/>
    <mergeCell ref="O22:P22"/>
    <mergeCell ref="G24:H24"/>
    <mergeCell ref="E23:F23"/>
    <mergeCell ref="G23:H23"/>
    <mergeCell ref="M24:N24"/>
    <mergeCell ref="M22:N22"/>
    <mergeCell ref="M23:N23"/>
    <mergeCell ref="O23:P23"/>
    <mergeCell ref="O24:P24"/>
    <mergeCell ref="I25:J25"/>
    <mergeCell ref="K30:L30"/>
    <mergeCell ref="K25:L25"/>
    <mergeCell ref="I26:J26"/>
    <mergeCell ref="K26:L26"/>
    <mergeCell ref="E27:F27"/>
    <mergeCell ref="G27:H27"/>
    <mergeCell ref="E26:F26"/>
    <mergeCell ref="G26:H26"/>
    <mergeCell ref="E28:F28"/>
    <mergeCell ref="M34:N34"/>
    <mergeCell ref="O28:P28"/>
    <mergeCell ref="I29:J29"/>
    <mergeCell ref="M32:N32"/>
    <mergeCell ref="O32:P32"/>
    <mergeCell ref="K29:L29"/>
    <mergeCell ref="I28:J28"/>
    <mergeCell ref="K31:L31"/>
    <mergeCell ref="O34:P34"/>
    <mergeCell ref="M29:N29"/>
    <mergeCell ref="M33:N33"/>
    <mergeCell ref="O33:P33"/>
    <mergeCell ref="Q32:R32"/>
    <mergeCell ref="I33:J33"/>
    <mergeCell ref="K33:L33"/>
    <mergeCell ref="S32:T32"/>
    <mergeCell ref="Q31:R31"/>
    <mergeCell ref="S31:T31"/>
    <mergeCell ref="O29:P29"/>
    <mergeCell ref="S36:T36"/>
    <mergeCell ref="Q33:R33"/>
    <mergeCell ref="S33:T33"/>
    <mergeCell ref="Q34:R34"/>
    <mergeCell ref="S34:T34"/>
    <mergeCell ref="Q35:R35"/>
    <mergeCell ref="S35:T35"/>
    <mergeCell ref="M38:N38"/>
    <mergeCell ref="O38:P38"/>
    <mergeCell ref="M37:N37"/>
    <mergeCell ref="O37:P37"/>
    <mergeCell ref="O35:P35"/>
    <mergeCell ref="M36:N36"/>
    <mergeCell ref="O36:P36"/>
    <mergeCell ref="Q37:R37"/>
    <mergeCell ref="Q36:R36"/>
    <mergeCell ref="M39:N39"/>
    <mergeCell ref="S41:T41"/>
    <mergeCell ref="Q38:R38"/>
    <mergeCell ref="S45:T45"/>
    <mergeCell ref="Q42:R42"/>
    <mergeCell ref="S42:T42"/>
    <mergeCell ref="Q44:R44"/>
    <mergeCell ref="Q43:R43"/>
    <mergeCell ref="S44:T44"/>
    <mergeCell ref="S38:T38"/>
    <mergeCell ref="O39:P39"/>
    <mergeCell ref="O42:P42"/>
    <mergeCell ref="O44:P44"/>
    <mergeCell ref="Q39:R39"/>
    <mergeCell ref="S40:T40"/>
    <mergeCell ref="O41:P41"/>
    <mergeCell ref="Q41:R41"/>
    <mergeCell ref="M48:N48"/>
    <mergeCell ref="O48:P48"/>
    <mergeCell ref="M44:N44"/>
    <mergeCell ref="O43:P43"/>
    <mergeCell ref="M46:N46"/>
    <mergeCell ref="O46:P46"/>
    <mergeCell ref="O45:P45"/>
    <mergeCell ref="O47:P47"/>
    <mergeCell ref="S52:T52"/>
    <mergeCell ref="Q45:R45"/>
    <mergeCell ref="Q51:R51"/>
    <mergeCell ref="S51:T51"/>
    <mergeCell ref="Q50:R50"/>
    <mergeCell ref="Q49:R49"/>
    <mergeCell ref="Q46:R46"/>
    <mergeCell ref="S46:T46"/>
    <mergeCell ref="S47:T47"/>
    <mergeCell ref="S50:T50"/>
    <mergeCell ref="M42:N42"/>
    <mergeCell ref="Q47:R47"/>
    <mergeCell ref="M40:N40"/>
    <mergeCell ref="O40:P40"/>
    <mergeCell ref="Q40:R40"/>
    <mergeCell ref="M43:N43"/>
    <mergeCell ref="M47:N47"/>
    <mergeCell ref="M45:N45"/>
    <mergeCell ref="M41:N41"/>
    <mergeCell ref="Q48:R48"/>
    <mergeCell ref="K54:L54"/>
    <mergeCell ref="K52:L52"/>
    <mergeCell ref="K53:L53"/>
    <mergeCell ref="M54:N54"/>
    <mergeCell ref="M51:N51"/>
    <mergeCell ref="O51:P51"/>
    <mergeCell ref="O54:P54"/>
    <mergeCell ref="M50:N50"/>
    <mergeCell ref="O50:P50"/>
    <mergeCell ref="M52:N52"/>
    <mergeCell ref="O49:P49"/>
    <mergeCell ref="O52:P52"/>
    <mergeCell ref="Q52:R52"/>
    <mergeCell ref="M49:N49"/>
    <mergeCell ref="M53:N53"/>
    <mergeCell ref="O53:P53"/>
    <mergeCell ref="S54:T54"/>
    <mergeCell ref="Q55:R55"/>
    <mergeCell ref="S53:T53"/>
    <mergeCell ref="I59:J59"/>
    <mergeCell ref="K59:L59"/>
    <mergeCell ref="K58:L58"/>
    <mergeCell ref="M59:N59"/>
    <mergeCell ref="K56:L56"/>
    <mergeCell ref="M56:N56"/>
    <mergeCell ref="M55:N55"/>
    <mergeCell ref="O55:P55"/>
    <mergeCell ref="O56:P56"/>
    <mergeCell ref="Q59:R59"/>
    <mergeCell ref="Q57:R57"/>
    <mergeCell ref="M58:N58"/>
    <mergeCell ref="O58:P58"/>
    <mergeCell ref="Q58:R58"/>
    <mergeCell ref="O59:P59"/>
    <mergeCell ref="M57:N57"/>
    <mergeCell ref="O57:P57"/>
    <mergeCell ref="E62:F62"/>
    <mergeCell ref="G62:H62"/>
    <mergeCell ref="M60:N60"/>
    <mergeCell ref="K60:L60"/>
    <mergeCell ref="E61:F61"/>
    <mergeCell ref="G61:H61"/>
    <mergeCell ref="I61:J61"/>
    <mergeCell ref="K61:L61"/>
    <mergeCell ref="E60:F60"/>
    <mergeCell ref="I60:J60"/>
    <mergeCell ref="E65:F65"/>
    <mergeCell ref="G65:H65"/>
    <mergeCell ref="E64:F64"/>
    <mergeCell ref="G64:H64"/>
    <mergeCell ref="Q64:R64"/>
    <mergeCell ref="E63:F63"/>
    <mergeCell ref="G63:H63"/>
    <mergeCell ref="I63:J63"/>
    <mergeCell ref="K63:L63"/>
    <mergeCell ref="I64:J64"/>
    <mergeCell ref="Q61:R61"/>
    <mergeCell ref="Q63:R63"/>
    <mergeCell ref="S61:T61"/>
    <mergeCell ref="M61:N61"/>
    <mergeCell ref="O61:P61"/>
    <mergeCell ref="M62:N62"/>
    <mergeCell ref="M63:N63"/>
    <mergeCell ref="O63:P63"/>
    <mergeCell ref="K64:L64"/>
    <mergeCell ref="I62:J62"/>
    <mergeCell ref="K62:L62"/>
    <mergeCell ref="I66:J66"/>
    <mergeCell ref="K66:L66"/>
    <mergeCell ref="I65:J65"/>
    <mergeCell ref="K65:L65"/>
    <mergeCell ref="E68:F68"/>
    <mergeCell ref="G68:H68"/>
    <mergeCell ref="E66:F66"/>
    <mergeCell ref="G66:H66"/>
    <mergeCell ref="E67:F67"/>
    <mergeCell ref="G67:H67"/>
    <mergeCell ref="M68:N68"/>
    <mergeCell ref="O68:P68"/>
    <mergeCell ref="Q68:R68"/>
    <mergeCell ref="Q67:R67"/>
    <mergeCell ref="I68:J68"/>
    <mergeCell ref="K68:L68"/>
    <mergeCell ref="I70:J70"/>
    <mergeCell ref="K70:L70"/>
    <mergeCell ref="I69:J69"/>
    <mergeCell ref="K69:L69"/>
    <mergeCell ref="M65:N65"/>
    <mergeCell ref="O65:P65"/>
    <mergeCell ref="M66:N66"/>
    <mergeCell ref="O66:P66"/>
    <mergeCell ref="I67:J67"/>
    <mergeCell ref="K67:L67"/>
    <mergeCell ref="M64:N64"/>
    <mergeCell ref="O64:P64"/>
    <mergeCell ref="E69:F69"/>
    <mergeCell ref="G69:H69"/>
    <mergeCell ref="Q65:R65"/>
    <mergeCell ref="S65:T65"/>
    <mergeCell ref="Q66:R66"/>
    <mergeCell ref="S66:T66"/>
    <mergeCell ref="M67:N67"/>
    <mergeCell ref="O67:P67"/>
    <mergeCell ref="G72:H72"/>
    <mergeCell ref="E71:F71"/>
    <mergeCell ref="G71:H71"/>
    <mergeCell ref="E70:F70"/>
    <mergeCell ref="G70:H70"/>
    <mergeCell ref="E72:F72"/>
    <mergeCell ref="Q71:R71"/>
    <mergeCell ref="O71:P71"/>
    <mergeCell ref="Q69:R69"/>
    <mergeCell ref="S69:T69"/>
    <mergeCell ref="M69:N69"/>
    <mergeCell ref="O69:P69"/>
    <mergeCell ref="I71:J71"/>
    <mergeCell ref="I72:J72"/>
    <mergeCell ref="K72:L72"/>
    <mergeCell ref="M72:N72"/>
    <mergeCell ref="O72:P72"/>
    <mergeCell ref="M71:N71"/>
    <mergeCell ref="K83:P83"/>
    <mergeCell ref="K78:L78"/>
    <mergeCell ref="G77:H77"/>
    <mergeCell ref="I77:J77"/>
    <mergeCell ref="F80:I80"/>
    <mergeCell ref="I73:J73"/>
    <mergeCell ref="K73:L73"/>
    <mergeCell ref="E74:F74"/>
    <mergeCell ref="G74:H74"/>
    <mergeCell ref="E73:F73"/>
    <mergeCell ref="G73:H73"/>
    <mergeCell ref="F83:I83"/>
    <mergeCell ref="E78:F78"/>
    <mergeCell ref="C82:D82"/>
    <mergeCell ref="E75:F75"/>
    <mergeCell ref="E76:F76"/>
    <mergeCell ref="F82:I82"/>
    <mergeCell ref="F81:I81"/>
    <mergeCell ref="E77:F77"/>
    <mergeCell ref="G78:H78"/>
    <mergeCell ref="K82:P82"/>
    <mergeCell ref="M78:N78"/>
    <mergeCell ref="O78:P78"/>
    <mergeCell ref="C80:D80"/>
    <mergeCell ref="K80:P80"/>
    <mergeCell ref="M74:N74"/>
    <mergeCell ref="O74:P74"/>
    <mergeCell ref="K74:L74"/>
    <mergeCell ref="K76:L76"/>
    <mergeCell ref="K75:L75"/>
    <mergeCell ref="I78:J78"/>
    <mergeCell ref="I74:J74"/>
    <mergeCell ref="G76:H76"/>
    <mergeCell ref="I76:J76"/>
    <mergeCell ref="G75:H75"/>
    <mergeCell ref="I75:J75"/>
    <mergeCell ref="K81:P81"/>
    <mergeCell ref="E79:F79"/>
    <mergeCell ref="I79:J79"/>
    <mergeCell ref="G79:H79"/>
    <mergeCell ref="K79:L79"/>
    <mergeCell ref="M79:N79"/>
    <mergeCell ref="O79:P79"/>
    <mergeCell ref="S79:T79"/>
    <mergeCell ref="W33:AC35"/>
    <mergeCell ref="Q75:R75"/>
    <mergeCell ref="O75:P75"/>
    <mergeCell ref="S75:T75"/>
    <mergeCell ref="Q73:R73"/>
    <mergeCell ref="S73:T73"/>
    <mergeCell ref="O70:P70"/>
    <mergeCell ref="O62:P62"/>
    <mergeCell ref="Q62:R62"/>
    <mergeCell ref="W17:Y17"/>
    <mergeCell ref="Q78:R78"/>
    <mergeCell ref="Q79:R79"/>
    <mergeCell ref="O76:P76"/>
    <mergeCell ref="M76:N76"/>
    <mergeCell ref="M70:N70"/>
    <mergeCell ref="M73:N73"/>
    <mergeCell ref="Q74:R74"/>
    <mergeCell ref="O73:P73"/>
    <mergeCell ref="M75:N75"/>
    <mergeCell ref="K3:T3"/>
    <mergeCell ref="S77:T77"/>
    <mergeCell ref="Q77:R77"/>
    <mergeCell ref="K77:L77"/>
    <mergeCell ref="M77:N77"/>
    <mergeCell ref="O60:P60"/>
    <mergeCell ref="Q70:R70"/>
    <mergeCell ref="O77:P77"/>
    <mergeCell ref="K71:L71"/>
    <mergeCell ref="Q72:R72"/>
    <mergeCell ref="S74:T74"/>
    <mergeCell ref="S72:T72"/>
    <mergeCell ref="S71:T71"/>
    <mergeCell ref="S70:T70"/>
    <mergeCell ref="S78:T78"/>
    <mergeCell ref="W20:Y20"/>
    <mergeCell ref="S68:T68"/>
    <mergeCell ref="S67:T67"/>
    <mergeCell ref="S63:T63"/>
    <mergeCell ref="S62:T62"/>
  </mergeCells>
  <conditionalFormatting sqref="W72:AB85">
    <cfRule type="expression" priority="1" dxfId="33" stopIfTrue="1">
      <formula>$AC72&lt;&gt;0</formula>
    </cfRule>
  </conditionalFormatting>
  <conditionalFormatting sqref="V55 V97 V53">
    <cfRule type="expression" priority="2" dxfId="31" stopIfTrue="1">
      <formula>ABS($V$55)&gt;0.9</formula>
    </cfRule>
  </conditionalFormatting>
  <conditionalFormatting sqref="W36:AC36">
    <cfRule type="expression" priority="3" dxfId="31" stopIfTrue="1">
      <formula>$X$36&lt;&gt;$Z$36</formula>
    </cfRule>
  </conditionalFormatting>
  <conditionalFormatting sqref="W37:AC37">
    <cfRule type="expression" priority="4" dxfId="31" stopIfTrue="1">
      <formula>$X$37&lt;&gt;$Z$37</formula>
    </cfRule>
  </conditionalFormatting>
  <conditionalFormatting sqref="W67:AC67">
    <cfRule type="expression" priority="5" dxfId="34" stopIfTrue="1">
      <formula>$X$67&lt;&gt;$Z$67</formula>
    </cfRule>
  </conditionalFormatting>
  <conditionalFormatting sqref="W68:AC68">
    <cfRule type="expression" priority="6" dxfId="34" stopIfTrue="1">
      <formula>$X$68&lt;&gt;$Z$68</formula>
    </cfRule>
  </conditionalFormatting>
  <conditionalFormatting sqref="E48:F50">
    <cfRule type="expression" priority="7" dxfId="35" stopIfTrue="1">
      <formula>$E$51&lt;&gt;$AD$47</formula>
    </cfRule>
  </conditionalFormatting>
  <conditionalFormatting sqref="G48:H50">
    <cfRule type="expression" priority="8" dxfId="35" stopIfTrue="1">
      <formula>$G$51&lt;&gt;$AD$49</formula>
    </cfRule>
  </conditionalFormatting>
  <conditionalFormatting sqref="I48:J50">
    <cfRule type="expression" priority="9" dxfId="35" stopIfTrue="1">
      <formula>$I$51&lt;&gt;$AD$50</formula>
    </cfRule>
  </conditionalFormatting>
  <conditionalFormatting sqref="K48:L50">
    <cfRule type="expression" priority="10" dxfId="35" stopIfTrue="1">
      <formula>$K$51&lt;&gt;$AD$51</formula>
    </cfRule>
  </conditionalFormatting>
  <conditionalFormatting sqref="M48:N50">
    <cfRule type="expression" priority="11" dxfId="35" stopIfTrue="1">
      <formula>$M$51&lt;&gt;$AD$53</formula>
    </cfRule>
  </conditionalFormatting>
  <conditionalFormatting sqref="O48:P50">
    <cfRule type="expression" priority="12" dxfId="35" stopIfTrue="1">
      <formula>$O$51&lt;&gt;$AD$54</formula>
    </cfRule>
  </conditionalFormatting>
  <conditionalFormatting sqref="W47:AB48">
    <cfRule type="expression" priority="13" dxfId="35" stopIfTrue="1">
      <formula>$AC$47&lt;&gt;0</formula>
    </cfRule>
  </conditionalFormatting>
  <conditionalFormatting sqref="W49:AB49">
    <cfRule type="expression" priority="14" dxfId="35" stopIfTrue="1">
      <formula>$AC$49&lt;&gt;0</formula>
    </cfRule>
  </conditionalFormatting>
  <conditionalFormatting sqref="W50:AB50">
    <cfRule type="expression" priority="15" dxfId="35" stopIfTrue="1">
      <formula>$AC$50&lt;&gt;0</formula>
    </cfRule>
  </conditionalFormatting>
  <conditionalFormatting sqref="W51:AB51">
    <cfRule type="expression" priority="16" dxfId="35" stopIfTrue="1">
      <formula>$AC$51&lt;&gt;0</formula>
    </cfRule>
  </conditionalFormatting>
  <conditionalFormatting sqref="W52:AB53">
    <cfRule type="expression" priority="17" dxfId="35" stopIfTrue="1">
      <formula>$AC$53&lt;&gt;0</formula>
    </cfRule>
  </conditionalFormatting>
  <conditionalFormatting sqref="W54:AB55">
    <cfRule type="expression" priority="18" dxfId="35" stopIfTrue="1">
      <formula>$AC$54&lt;&gt;0</formula>
    </cfRule>
  </conditionalFormatting>
  <conditionalFormatting sqref="E53:F53 E64:F64 E75:F77">
    <cfRule type="expression" priority="19" dxfId="33" stopIfTrue="1">
      <formula>$E$78&lt;&gt;$AD$72</formula>
    </cfRule>
  </conditionalFormatting>
  <conditionalFormatting sqref="G53:H53 G64:H64 G75:H77">
    <cfRule type="expression" priority="20" dxfId="33" stopIfTrue="1">
      <formula>$G$78&lt;&gt;$AD$74</formula>
    </cfRule>
  </conditionalFormatting>
  <conditionalFormatting sqref="I75:J77 I64:J64 I53:J53">
    <cfRule type="expression" priority="21" dxfId="33" stopIfTrue="1">
      <formula>$I$78&lt;&gt;$AD$76</formula>
    </cfRule>
  </conditionalFormatting>
  <conditionalFormatting sqref="K53:L53 K64:L64 K75:L77">
    <cfRule type="expression" priority="22" dxfId="33" stopIfTrue="1">
      <formula>$K$78&lt;&gt;$AD$78</formula>
    </cfRule>
  </conditionalFormatting>
  <conditionalFormatting sqref="M53:N53 M75:N77 M64">
    <cfRule type="expression" priority="23" dxfId="33" stopIfTrue="1">
      <formula>$M$78&lt;&gt;$AD$80</formula>
    </cfRule>
  </conditionalFormatting>
  <conditionalFormatting sqref="O53:P53 O75:P77 O64">
    <cfRule type="expression" priority="24" dxfId="33" stopIfTrue="1">
      <formula>$O$78&lt;&gt;$AD$82</formula>
    </cfRule>
  </conditionalFormatting>
  <conditionalFormatting sqref="Q53:R53 Q64:R64 Q75:R77">
    <cfRule type="expression" priority="25" dxfId="33" stopIfTrue="1">
      <formula>$Q$78&lt;&gt;$AD$84</formula>
    </cfRule>
  </conditionalFormatting>
  <printOptions/>
  <pageMargins left="0.2755905511811024" right="0.2755905511811024" top="0.2755905511811024" bottom="0.2755905511811024" header="0.2362204724409449" footer="0.2362204724409449"/>
  <pageSetup blackAndWhite="1" horizontalDpi="600" verticalDpi="600" orientation="portrait" paperSize="9" scale="97" r:id="rId3"/>
  <legacyDrawing r:id="rId2"/>
</worksheet>
</file>

<file path=xl/worksheets/sheet4.xml><?xml version="1.0" encoding="utf-8"?>
<worksheet xmlns="http://schemas.openxmlformats.org/spreadsheetml/2006/main" xmlns:r="http://schemas.openxmlformats.org/officeDocument/2006/relationships">
  <sheetPr codeName="Лист4">
    <tabColor indexed="18"/>
  </sheetPr>
  <dimension ref="B2:AC75"/>
  <sheetViews>
    <sheetView tabSelected="1" zoomScaleSheetLayoutView="100" zoomScalePageLayoutView="0" workbookViewId="0" topLeftCell="A1">
      <selection activeCell="C22" sqref="C22:G22"/>
    </sheetView>
  </sheetViews>
  <sheetFormatPr defaultColWidth="9.140625" defaultRowHeight="15"/>
  <cols>
    <col min="1" max="2" width="0.85546875" style="1" customWidth="1"/>
    <col min="3" max="4" width="9.140625" style="1" customWidth="1"/>
    <col min="5" max="5" width="15.421875" style="1" customWidth="1"/>
    <col min="6" max="6" width="7.140625" style="1" customWidth="1"/>
    <col min="7" max="7" width="4.28125" style="1" customWidth="1"/>
    <col min="8" max="8" width="2.7109375" style="1" customWidth="1"/>
    <col min="9" max="9" width="4.421875" style="1" customWidth="1"/>
    <col min="10" max="10" width="3.7109375" style="1" customWidth="1"/>
    <col min="11" max="11" width="2.140625" style="1" customWidth="1"/>
    <col min="12" max="12" width="6.28125" style="1" customWidth="1"/>
    <col min="13" max="13" width="2.140625" style="1" customWidth="1"/>
    <col min="14" max="14" width="8.28125" style="1" customWidth="1"/>
    <col min="15" max="15" width="3.7109375" style="1" customWidth="1"/>
    <col min="16" max="16" width="4.8515625" style="1" customWidth="1"/>
    <col min="17" max="17" width="4.28125" style="1" customWidth="1"/>
    <col min="18" max="18" width="2.57421875" style="1" customWidth="1"/>
    <col min="19" max="19" width="8.57421875" style="1" customWidth="1"/>
    <col min="20" max="20" width="0.85546875" style="1" customWidth="1"/>
    <col min="21" max="21" width="1.28515625" style="1" customWidth="1"/>
    <col min="22" max="22" width="2.7109375" style="1" customWidth="1"/>
    <col min="23" max="23" width="10.00390625" style="1" customWidth="1"/>
    <col min="24" max="16384" width="9.140625" style="1" customWidth="1"/>
  </cols>
  <sheetData>
    <row r="1" ht="6" customHeight="1"/>
    <row r="2" spans="2:20" ht="6" customHeight="1">
      <c r="B2" s="2"/>
      <c r="C2" s="2"/>
      <c r="D2" s="2"/>
      <c r="E2" s="2"/>
      <c r="F2" s="2"/>
      <c r="G2" s="2"/>
      <c r="H2" s="2"/>
      <c r="I2" s="2"/>
      <c r="J2" s="2"/>
      <c r="K2" s="2"/>
      <c r="L2" s="2"/>
      <c r="M2" s="2"/>
      <c r="N2" s="2"/>
      <c r="O2" s="2"/>
      <c r="P2" s="2"/>
      <c r="Q2" s="2"/>
      <c r="R2" s="2"/>
      <c r="S2" s="2"/>
      <c r="T2" s="2"/>
    </row>
    <row r="3" spans="2:20" s="30" customFormat="1" ht="67.5" customHeight="1">
      <c r="B3" s="31"/>
      <c r="C3" s="47"/>
      <c r="D3" s="47"/>
      <c r="E3" s="47"/>
      <c r="F3" s="47"/>
      <c r="G3" s="47"/>
      <c r="H3" s="31"/>
      <c r="I3" s="31"/>
      <c r="J3" s="31"/>
      <c r="K3" s="31"/>
      <c r="L3" s="347" t="s">
        <v>357</v>
      </c>
      <c r="M3" s="347"/>
      <c r="N3" s="347"/>
      <c r="O3" s="347"/>
      <c r="P3" s="347"/>
      <c r="Q3" s="347"/>
      <c r="R3" s="347"/>
      <c r="S3" s="347"/>
      <c r="T3" s="31"/>
    </row>
    <row r="4" spans="2:20" s="30" customFormat="1" ht="13.5">
      <c r="B4" s="31"/>
      <c r="C4" s="31"/>
      <c r="D4" s="31"/>
      <c r="E4" s="31"/>
      <c r="F4" s="31"/>
      <c r="G4" s="31"/>
      <c r="H4" s="31"/>
      <c r="I4" s="31"/>
      <c r="J4" s="31"/>
      <c r="K4" s="31"/>
      <c r="L4" s="31"/>
      <c r="M4" s="31"/>
      <c r="N4" s="31"/>
      <c r="O4" s="31"/>
      <c r="P4" s="432" t="s">
        <v>358</v>
      </c>
      <c r="Q4" s="432"/>
      <c r="R4" s="432"/>
      <c r="S4" s="432"/>
      <c r="T4" s="31"/>
    </row>
    <row r="5" spans="2:20" ht="15">
      <c r="B5" s="2"/>
      <c r="C5" s="2"/>
      <c r="D5" s="100"/>
      <c r="E5" s="100"/>
      <c r="F5" s="256" t="s">
        <v>210</v>
      </c>
      <c r="G5" s="256"/>
      <c r="H5" s="256"/>
      <c r="I5" s="256"/>
      <c r="J5" s="256"/>
      <c r="K5" s="256"/>
      <c r="L5" s="256"/>
      <c r="M5" s="100"/>
      <c r="N5" s="100"/>
      <c r="O5" s="100"/>
      <c r="P5" s="100"/>
      <c r="Q5" s="100"/>
      <c r="R5" s="100"/>
      <c r="S5" s="100"/>
      <c r="T5" s="2"/>
    </row>
    <row r="6" spans="2:20" ht="15" customHeight="1">
      <c r="B6" s="2"/>
      <c r="C6" s="256" t="s">
        <v>211</v>
      </c>
      <c r="D6" s="256"/>
      <c r="E6" s="256"/>
      <c r="F6" s="256"/>
      <c r="G6" s="256"/>
      <c r="H6" s="256"/>
      <c r="I6" s="256"/>
      <c r="J6" s="256"/>
      <c r="K6" s="256"/>
      <c r="L6" s="256"/>
      <c r="M6" s="256"/>
      <c r="N6" s="256"/>
      <c r="O6" s="256"/>
      <c r="P6" s="256"/>
      <c r="Q6" s="256"/>
      <c r="R6" s="256"/>
      <c r="S6" s="256"/>
      <c r="T6" s="2"/>
    </row>
    <row r="7" spans="2:20" s="30" customFormat="1" ht="13.5" customHeight="1">
      <c r="B7" s="31"/>
      <c r="C7" s="92"/>
      <c r="D7" s="92"/>
      <c r="E7" s="48" t="s">
        <v>85</v>
      </c>
      <c r="F7" s="384" t="str">
        <f>баланс!W9</f>
        <v>январь</v>
      </c>
      <c r="G7" s="384"/>
      <c r="H7" s="50" t="s">
        <v>122</v>
      </c>
      <c r="I7" s="330" t="str">
        <f>баланс!X9</f>
        <v>декабрь</v>
      </c>
      <c r="J7" s="330"/>
      <c r="K7" s="330"/>
      <c r="L7" s="329">
        <f>баланс!I21</f>
        <v>43830</v>
      </c>
      <c r="M7" s="329"/>
      <c r="N7" s="329"/>
      <c r="O7" s="329"/>
      <c r="P7" s="329"/>
      <c r="Q7" s="329"/>
      <c r="R7" s="92"/>
      <c r="S7" s="92"/>
      <c r="T7" s="31"/>
    </row>
    <row r="8" spans="2:20" ht="12" customHeight="1">
      <c r="B8" s="2"/>
      <c r="C8" s="95"/>
      <c r="D8" s="95"/>
      <c r="E8" s="95"/>
      <c r="F8" s="95"/>
      <c r="G8" s="95"/>
      <c r="H8" s="95"/>
      <c r="I8" s="95"/>
      <c r="J8" s="2"/>
      <c r="K8" s="2"/>
      <c r="L8" s="2"/>
      <c r="M8" s="2"/>
      <c r="N8" s="2"/>
      <c r="O8" s="2"/>
      <c r="P8" s="2"/>
      <c r="Q8" s="2"/>
      <c r="R8" s="2"/>
      <c r="S8" s="2"/>
      <c r="T8" s="2"/>
    </row>
    <row r="9" spans="2:20" ht="15" customHeight="1">
      <c r="B9" s="2"/>
      <c r="C9" s="162" t="s">
        <v>1</v>
      </c>
      <c r="D9" s="163"/>
      <c r="E9" s="164"/>
      <c r="F9" s="162" t="str">
        <f>IF(баланс!F8=0," ",баланс!F8)</f>
        <v>ОАО "Гомельский завод "Коммунальник"</v>
      </c>
      <c r="G9" s="163"/>
      <c r="H9" s="163"/>
      <c r="I9" s="163"/>
      <c r="J9" s="163"/>
      <c r="K9" s="163"/>
      <c r="L9" s="163"/>
      <c r="M9" s="163"/>
      <c r="N9" s="163"/>
      <c r="O9" s="163"/>
      <c r="P9" s="163"/>
      <c r="Q9" s="163"/>
      <c r="R9" s="163"/>
      <c r="S9" s="164"/>
      <c r="T9" s="2"/>
    </row>
    <row r="10" spans="2:20" s="96" customFormat="1" ht="15" customHeight="1">
      <c r="B10" s="97"/>
      <c r="C10" s="162" t="s">
        <v>2</v>
      </c>
      <c r="D10" s="163"/>
      <c r="E10" s="164"/>
      <c r="F10" s="162">
        <f>IF(баланс!F9=0," ",баланс!F9)</f>
        <v>400068314</v>
      </c>
      <c r="G10" s="163"/>
      <c r="H10" s="163"/>
      <c r="I10" s="163"/>
      <c r="J10" s="163"/>
      <c r="K10" s="163"/>
      <c r="L10" s="163"/>
      <c r="M10" s="163"/>
      <c r="N10" s="163"/>
      <c r="O10" s="163"/>
      <c r="P10" s="163"/>
      <c r="Q10" s="163"/>
      <c r="R10" s="163"/>
      <c r="S10" s="164"/>
      <c r="T10" s="97"/>
    </row>
    <row r="11" spans="2:20" s="96" customFormat="1" ht="15" customHeight="1">
      <c r="B11" s="97"/>
      <c r="C11" s="162" t="s">
        <v>3</v>
      </c>
      <c r="D11" s="163"/>
      <c r="E11" s="164"/>
      <c r="F11" s="162" t="str">
        <f>IF(баланс!F10=0," ",баланс!F10)</f>
        <v>производство оборудования для ЖКХ</v>
      </c>
      <c r="G11" s="163"/>
      <c r="H11" s="163"/>
      <c r="I11" s="163"/>
      <c r="J11" s="163"/>
      <c r="K11" s="163"/>
      <c r="L11" s="163"/>
      <c r="M11" s="163"/>
      <c r="N11" s="163"/>
      <c r="O11" s="163"/>
      <c r="P11" s="163"/>
      <c r="Q11" s="163"/>
      <c r="R11" s="163"/>
      <c r="S11" s="164"/>
      <c r="T11" s="97"/>
    </row>
    <row r="12" spans="2:20" s="96" customFormat="1" ht="15" customHeight="1">
      <c r="B12" s="97"/>
      <c r="C12" s="162" t="s">
        <v>4</v>
      </c>
      <c r="D12" s="163"/>
      <c r="E12" s="164"/>
      <c r="F12" s="162" t="str">
        <f>IF(баланс!F11=0," ",баланс!F11)</f>
        <v>акционерное общество</v>
      </c>
      <c r="G12" s="163"/>
      <c r="H12" s="163"/>
      <c r="I12" s="163"/>
      <c r="J12" s="163"/>
      <c r="K12" s="163"/>
      <c r="L12" s="163"/>
      <c r="M12" s="163"/>
      <c r="N12" s="163"/>
      <c r="O12" s="163"/>
      <c r="P12" s="163"/>
      <c r="Q12" s="163"/>
      <c r="R12" s="163"/>
      <c r="S12" s="164"/>
      <c r="T12" s="97"/>
    </row>
    <row r="13" spans="2:20" s="96" customFormat="1" ht="15" customHeight="1">
      <c r="B13" s="97"/>
      <c r="C13" s="162" t="s">
        <v>5</v>
      </c>
      <c r="D13" s="163"/>
      <c r="E13" s="164"/>
      <c r="F13" s="162" t="str">
        <f>IF(баланс!F12=0," ",баланс!F12)</f>
        <v>Минжилкомхоз</v>
      </c>
      <c r="G13" s="163"/>
      <c r="H13" s="163"/>
      <c r="I13" s="163"/>
      <c r="J13" s="163"/>
      <c r="K13" s="163"/>
      <c r="L13" s="163"/>
      <c r="M13" s="163"/>
      <c r="N13" s="163"/>
      <c r="O13" s="163"/>
      <c r="P13" s="163"/>
      <c r="Q13" s="163"/>
      <c r="R13" s="163"/>
      <c r="S13" s="164"/>
      <c r="T13" s="97"/>
    </row>
    <row r="14" spans="2:20" s="96" customFormat="1" ht="15" customHeight="1">
      <c r="B14" s="97"/>
      <c r="C14" s="162" t="s">
        <v>6</v>
      </c>
      <c r="D14" s="163"/>
      <c r="E14" s="164"/>
      <c r="F14" s="162" t="str">
        <f>IF(баланс!F13=0," ",баланс!F13)</f>
        <v>тыс.руб</v>
      </c>
      <c r="G14" s="163"/>
      <c r="H14" s="163"/>
      <c r="I14" s="163"/>
      <c r="J14" s="163"/>
      <c r="K14" s="163"/>
      <c r="L14" s="163"/>
      <c r="M14" s="163"/>
      <c r="N14" s="163"/>
      <c r="O14" s="163"/>
      <c r="P14" s="163"/>
      <c r="Q14" s="163"/>
      <c r="R14" s="163"/>
      <c r="S14" s="164"/>
      <c r="T14" s="97"/>
    </row>
    <row r="15" spans="2:20" s="96" customFormat="1" ht="15">
      <c r="B15" s="97"/>
      <c r="C15" s="162" t="s">
        <v>7</v>
      </c>
      <c r="D15" s="163"/>
      <c r="E15" s="164"/>
      <c r="F15" s="162" t="str">
        <f>IF(баланс!F14=0," ",баланс!F14)</f>
        <v>г.Гомель ул.Владимирова10</v>
      </c>
      <c r="G15" s="163"/>
      <c r="H15" s="163"/>
      <c r="I15" s="163"/>
      <c r="J15" s="163"/>
      <c r="K15" s="163"/>
      <c r="L15" s="163"/>
      <c r="M15" s="163"/>
      <c r="N15" s="163"/>
      <c r="O15" s="163"/>
      <c r="P15" s="163"/>
      <c r="Q15" s="163"/>
      <c r="R15" s="163"/>
      <c r="S15" s="164"/>
      <c r="T15" s="97"/>
    </row>
    <row r="16" spans="2:20" s="96" customFormat="1" ht="10.5" customHeight="1">
      <c r="B16" s="97"/>
      <c r="C16" s="94"/>
      <c r="D16" s="94"/>
      <c r="E16" s="94"/>
      <c r="F16" s="94"/>
      <c r="G16" s="94"/>
      <c r="H16" s="94"/>
      <c r="I16" s="94"/>
      <c r="J16" s="97"/>
      <c r="K16" s="97"/>
      <c r="L16" s="97"/>
      <c r="M16" s="97"/>
      <c r="N16" s="97"/>
      <c r="O16" s="97"/>
      <c r="P16" s="97"/>
      <c r="Q16" s="97"/>
      <c r="R16" s="97"/>
      <c r="S16" s="97"/>
      <c r="T16" s="97"/>
    </row>
    <row r="17" spans="2:20" ht="15" customHeight="1">
      <c r="B17" s="2"/>
      <c r="C17" s="216" t="s">
        <v>86</v>
      </c>
      <c r="D17" s="217"/>
      <c r="E17" s="217"/>
      <c r="F17" s="217"/>
      <c r="G17" s="218"/>
      <c r="H17" s="423" t="s">
        <v>12</v>
      </c>
      <c r="I17" s="424"/>
      <c r="J17" s="87" t="s">
        <v>87</v>
      </c>
      <c r="K17" s="283" t="str">
        <f>F7</f>
        <v>январь</v>
      </c>
      <c r="L17" s="283"/>
      <c r="M17" s="88" t="s">
        <v>122</v>
      </c>
      <c r="N17" s="89" t="str">
        <f>I7</f>
        <v>декабрь</v>
      </c>
      <c r="O17" s="87" t="s">
        <v>87</v>
      </c>
      <c r="P17" s="283" t="str">
        <f>F7</f>
        <v>январь</v>
      </c>
      <c r="Q17" s="283"/>
      <c r="R17" s="88" t="s">
        <v>122</v>
      </c>
      <c r="S17" s="91" t="str">
        <f>I7</f>
        <v>декабрь</v>
      </c>
      <c r="T17" s="2"/>
    </row>
    <row r="18" spans="2:20" ht="15" customHeight="1">
      <c r="B18" s="2"/>
      <c r="C18" s="219"/>
      <c r="D18" s="220"/>
      <c r="E18" s="220"/>
      <c r="F18" s="220"/>
      <c r="G18" s="221"/>
      <c r="H18" s="425"/>
      <c r="I18" s="426"/>
      <c r="J18" s="284">
        <f>L7</f>
        <v>43830</v>
      </c>
      <c r="K18" s="285"/>
      <c r="L18" s="285"/>
      <c r="M18" s="285"/>
      <c r="N18" s="285"/>
      <c r="O18" s="284">
        <f>DATE(YEAR(J18),MONTH(0),DAY(0))</f>
        <v>43465</v>
      </c>
      <c r="P18" s="285"/>
      <c r="Q18" s="285"/>
      <c r="R18" s="285"/>
      <c r="S18" s="286"/>
      <c r="T18" s="2"/>
    </row>
    <row r="19" spans="2:20" ht="15">
      <c r="B19" s="2"/>
      <c r="C19" s="224">
        <v>1</v>
      </c>
      <c r="D19" s="225"/>
      <c r="E19" s="225"/>
      <c r="F19" s="225"/>
      <c r="G19" s="226"/>
      <c r="H19" s="427">
        <v>2</v>
      </c>
      <c r="I19" s="428"/>
      <c r="J19" s="224">
        <v>3</v>
      </c>
      <c r="K19" s="225"/>
      <c r="L19" s="225"/>
      <c r="M19" s="225"/>
      <c r="N19" s="226"/>
      <c r="O19" s="224">
        <v>4</v>
      </c>
      <c r="P19" s="225">
        <v>4</v>
      </c>
      <c r="Q19" s="225"/>
      <c r="R19" s="225"/>
      <c r="S19" s="226"/>
      <c r="T19" s="2"/>
    </row>
    <row r="20" spans="2:20" ht="15" customHeight="1">
      <c r="B20" s="2"/>
      <c r="C20" s="190" t="s">
        <v>212</v>
      </c>
      <c r="D20" s="191"/>
      <c r="E20" s="191"/>
      <c r="F20" s="191"/>
      <c r="G20" s="191"/>
      <c r="H20" s="191"/>
      <c r="I20" s="191"/>
      <c r="J20" s="191"/>
      <c r="K20" s="191"/>
      <c r="L20" s="191"/>
      <c r="M20" s="191"/>
      <c r="N20" s="191"/>
      <c r="O20" s="257"/>
      <c r="P20" s="257"/>
      <c r="Q20" s="257"/>
      <c r="R20" s="257"/>
      <c r="S20" s="258"/>
      <c r="T20" s="2"/>
    </row>
    <row r="21" spans="2:24" ht="15" customHeight="1">
      <c r="B21" s="2"/>
      <c r="C21" s="429" t="s">
        <v>213</v>
      </c>
      <c r="D21" s="430"/>
      <c r="E21" s="430"/>
      <c r="F21" s="430"/>
      <c r="G21" s="431"/>
      <c r="H21" s="392" t="s">
        <v>91</v>
      </c>
      <c r="I21" s="393"/>
      <c r="J21" s="398">
        <f>SUM(J23:N26)</f>
        <v>11573</v>
      </c>
      <c r="K21" s="399"/>
      <c r="L21" s="399"/>
      <c r="M21" s="399"/>
      <c r="N21" s="400"/>
      <c r="O21" s="398">
        <f>SUM(O23:S26)</f>
        <v>13372</v>
      </c>
      <c r="P21" s="399"/>
      <c r="Q21" s="399"/>
      <c r="R21" s="399"/>
      <c r="S21" s="400"/>
      <c r="T21" s="2"/>
      <c r="V21" s="352" t="s">
        <v>141</v>
      </c>
      <c r="W21" s="353"/>
      <c r="X21" s="354"/>
    </row>
    <row r="22" spans="2:20" ht="15">
      <c r="B22" s="2"/>
      <c r="C22" s="175" t="s">
        <v>189</v>
      </c>
      <c r="D22" s="176"/>
      <c r="E22" s="176"/>
      <c r="F22" s="176"/>
      <c r="G22" s="252"/>
      <c r="H22" s="392"/>
      <c r="I22" s="393"/>
      <c r="J22" s="253"/>
      <c r="K22" s="177"/>
      <c r="L22" s="177"/>
      <c r="M22" s="177"/>
      <c r="N22" s="401"/>
      <c r="O22" s="177"/>
      <c r="P22" s="177"/>
      <c r="Q22" s="177"/>
      <c r="R22" s="177"/>
      <c r="S22" s="401"/>
      <c r="T22" s="2"/>
    </row>
    <row r="23" spans="2:20" ht="30" customHeight="1">
      <c r="B23" s="2"/>
      <c r="C23" s="181" t="s">
        <v>234</v>
      </c>
      <c r="D23" s="182"/>
      <c r="E23" s="182"/>
      <c r="F23" s="182"/>
      <c r="G23" s="210"/>
      <c r="H23" s="394" t="s">
        <v>217</v>
      </c>
      <c r="I23" s="395"/>
      <c r="J23" s="211">
        <v>11549</v>
      </c>
      <c r="K23" s="183"/>
      <c r="L23" s="183"/>
      <c r="M23" s="183"/>
      <c r="N23" s="212"/>
      <c r="O23" s="396">
        <v>13336</v>
      </c>
      <c r="P23" s="396"/>
      <c r="Q23" s="396"/>
      <c r="R23" s="396"/>
      <c r="S23" s="397"/>
      <c r="T23" s="2"/>
    </row>
    <row r="24" spans="2:20" ht="15">
      <c r="B24" s="2"/>
      <c r="C24" s="181" t="s">
        <v>236</v>
      </c>
      <c r="D24" s="182"/>
      <c r="E24" s="182"/>
      <c r="F24" s="182"/>
      <c r="G24" s="210"/>
      <c r="H24" s="394" t="s">
        <v>218</v>
      </c>
      <c r="I24" s="395"/>
      <c r="J24" s="211"/>
      <c r="K24" s="183"/>
      <c r="L24" s="183"/>
      <c r="M24" s="183"/>
      <c r="N24" s="212"/>
      <c r="O24" s="405"/>
      <c r="P24" s="396"/>
      <c r="Q24" s="396"/>
      <c r="R24" s="396"/>
      <c r="S24" s="397"/>
      <c r="T24" s="2"/>
    </row>
    <row r="25" spans="2:20" ht="15">
      <c r="B25" s="2"/>
      <c r="C25" s="181" t="s">
        <v>235</v>
      </c>
      <c r="D25" s="182"/>
      <c r="E25" s="182"/>
      <c r="F25" s="182"/>
      <c r="G25" s="210"/>
      <c r="H25" s="390" t="s">
        <v>219</v>
      </c>
      <c r="I25" s="391"/>
      <c r="J25" s="211"/>
      <c r="K25" s="183"/>
      <c r="L25" s="183"/>
      <c r="M25" s="183"/>
      <c r="N25" s="212"/>
      <c r="O25" s="405"/>
      <c r="P25" s="396"/>
      <c r="Q25" s="396"/>
      <c r="R25" s="396"/>
      <c r="S25" s="397"/>
      <c r="T25" s="2"/>
    </row>
    <row r="26" spans="2:20" ht="15">
      <c r="B26" s="2"/>
      <c r="C26" s="181" t="s">
        <v>237</v>
      </c>
      <c r="D26" s="182"/>
      <c r="E26" s="182"/>
      <c r="F26" s="182"/>
      <c r="G26" s="210"/>
      <c r="H26" s="390" t="s">
        <v>220</v>
      </c>
      <c r="I26" s="391"/>
      <c r="J26" s="211">
        <v>24</v>
      </c>
      <c r="K26" s="183"/>
      <c r="L26" s="183"/>
      <c r="M26" s="183"/>
      <c r="N26" s="212"/>
      <c r="O26" s="405">
        <v>36</v>
      </c>
      <c r="P26" s="396"/>
      <c r="Q26" s="396"/>
      <c r="R26" s="396"/>
      <c r="S26" s="397"/>
      <c r="T26" s="2"/>
    </row>
    <row r="27" spans="2:20" ht="15">
      <c r="B27" s="2"/>
      <c r="C27" s="181" t="s">
        <v>214</v>
      </c>
      <c r="D27" s="182"/>
      <c r="E27" s="182"/>
      <c r="F27" s="182"/>
      <c r="G27" s="210"/>
      <c r="H27" s="390" t="s">
        <v>92</v>
      </c>
      <c r="I27" s="391"/>
      <c r="J27" s="419">
        <f>SUM(J29:N32)</f>
        <v>18054</v>
      </c>
      <c r="K27" s="420"/>
      <c r="L27" s="420"/>
      <c r="M27" s="420"/>
      <c r="N27" s="421"/>
      <c r="O27" s="419">
        <f>SUM(O29:S32)</f>
        <v>4938</v>
      </c>
      <c r="P27" s="420"/>
      <c r="Q27" s="420"/>
      <c r="R27" s="420"/>
      <c r="S27" s="421"/>
      <c r="T27" s="2"/>
    </row>
    <row r="28" spans="2:20" ht="15">
      <c r="B28" s="2"/>
      <c r="C28" s="175" t="s">
        <v>189</v>
      </c>
      <c r="D28" s="176"/>
      <c r="E28" s="176"/>
      <c r="F28" s="176"/>
      <c r="G28" s="252"/>
      <c r="H28" s="392"/>
      <c r="I28" s="393"/>
      <c r="J28" s="422"/>
      <c r="K28" s="417"/>
      <c r="L28" s="417"/>
      <c r="M28" s="417"/>
      <c r="N28" s="418"/>
      <c r="O28" s="417"/>
      <c r="P28" s="417"/>
      <c r="Q28" s="417"/>
      <c r="R28" s="417"/>
      <c r="S28" s="418"/>
      <c r="T28" s="2"/>
    </row>
    <row r="29" spans="2:20" ht="15" customHeight="1">
      <c r="B29" s="2"/>
      <c r="C29" s="181" t="s">
        <v>238</v>
      </c>
      <c r="D29" s="182"/>
      <c r="E29" s="182"/>
      <c r="F29" s="182"/>
      <c r="G29" s="210"/>
      <c r="H29" s="394" t="s">
        <v>221</v>
      </c>
      <c r="I29" s="395"/>
      <c r="J29" s="412">
        <v>14664</v>
      </c>
      <c r="K29" s="413"/>
      <c r="L29" s="413"/>
      <c r="M29" s="413"/>
      <c r="N29" s="414"/>
      <c r="O29" s="402">
        <v>3150</v>
      </c>
      <c r="P29" s="403"/>
      <c r="Q29" s="403"/>
      <c r="R29" s="403"/>
      <c r="S29" s="404"/>
      <c r="T29" s="2"/>
    </row>
    <row r="30" spans="2:20" ht="15">
      <c r="B30" s="2"/>
      <c r="C30" s="181" t="s">
        <v>239</v>
      </c>
      <c r="D30" s="182"/>
      <c r="E30" s="182"/>
      <c r="F30" s="182"/>
      <c r="G30" s="210"/>
      <c r="H30" s="390" t="s">
        <v>222</v>
      </c>
      <c r="I30" s="391"/>
      <c r="J30" s="412">
        <v>1452</v>
      </c>
      <c r="K30" s="413"/>
      <c r="L30" s="413"/>
      <c r="M30" s="413"/>
      <c r="N30" s="414"/>
      <c r="O30" s="402">
        <v>1226</v>
      </c>
      <c r="P30" s="403"/>
      <c r="Q30" s="403"/>
      <c r="R30" s="403"/>
      <c r="S30" s="404"/>
      <c r="T30" s="2"/>
    </row>
    <row r="31" spans="2:20" ht="15">
      <c r="B31" s="2"/>
      <c r="C31" s="181" t="s">
        <v>240</v>
      </c>
      <c r="D31" s="182"/>
      <c r="E31" s="182"/>
      <c r="F31" s="182"/>
      <c r="G31" s="210"/>
      <c r="H31" s="390" t="s">
        <v>223</v>
      </c>
      <c r="I31" s="391"/>
      <c r="J31" s="412">
        <v>1778</v>
      </c>
      <c r="K31" s="413"/>
      <c r="L31" s="413"/>
      <c r="M31" s="413"/>
      <c r="N31" s="414"/>
      <c r="O31" s="402">
        <v>395</v>
      </c>
      <c r="P31" s="403"/>
      <c r="Q31" s="403"/>
      <c r="R31" s="403"/>
      <c r="S31" s="404"/>
      <c r="T31" s="2"/>
    </row>
    <row r="32" spans="2:20" ht="15">
      <c r="B32" s="2"/>
      <c r="C32" s="181" t="s">
        <v>241</v>
      </c>
      <c r="D32" s="182"/>
      <c r="E32" s="182"/>
      <c r="F32" s="182"/>
      <c r="G32" s="210"/>
      <c r="H32" s="390" t="s">
        <v>224</v>
      </c>
      <c r="I32" s="391"/>
      <c r="J32" s="412">
        <v>160</v>
      </c>
      <c r="K32" s="413"/>
      <c r="L32" s="413"/>
      <c r="M32" s="413"/>
      <c r="N32" s="414"/>
      <c r="O32" s="402">
        <v>167</v>
      </c>
      <c r="P32" s="403"/>
      <c r="Q32" s="403"/>
      <c r="R32" s="403"/>
      <c r="S32" s="404"/>
      <c r="T32" s="2"/>
    </row>
    <row r="33" spans="2:20" ht="30" customHeight="1">
      <c r="B33" s="2"/>
      <c r="C33" s="409" t="s">
        <v>360</v>
      </c>
      <c r="D33" s="182"/>
      <c r="E33" s="182"/>
      <c r="F33" s="182"/>
      <c r="G33" s="210"/>
      <c r="H33" s="390" t="s">
        <v>94</v>
      </c>
      <c r="I33" s="391"/>
      <c r="J33" s="236">
        <f>J21-J27</f>
        <v>-6481</v>
      </c>
      <c r="K33" s="237"/>
      <c r="L33" s="237"/>
      <c r="M33" s="237"/>
      <c r="N33" s="238"/>
      <c r="O33" s="236">
        <f>O21-O27</f>
        <v>8434</v>
      </c>
      <c r="P33" s="237"/>
      <c r="Q33" s="237"/>
      <c r="R33" s="237"/>
      <c r="S33" s="238"/>
      <c r="T33" s="2"/>
    </row>
    <row r="34" spans="2:20" ht="15" customHeight="1">
      <c r="B34" s="2"/>
      <c r="C34" s="190" t="s">
        <v>215</v>
      </c>
      <c r="D34" s="191"/>
      <c r="E34" s="191"/>
      <c r="F34" s="191"/>
      <c r="G34" s="191"/>
      <c r="H34" s="191"/>
      <c r="I34" s="191"/>
      <c r="J34" s="191"/>
      <c r="K34" s="191"/>
      <c r="L34" s="191"/>
      <c r="M34" s="191"/>
      <c r="N34" s="191"/>
      <c r="O34" s="56"/>
      <c r="P34" s="56"/>
      <c r="Q34" s="56"/>
      <c r="R34" s="56"/>
      <c r="S34" s="101"/>
      <c r="T34" s="2"/>
    </row>
    <row r="35" spans="2:20" ht="15">
      <c r="B35" s="2"/>
      <c r="C35" s="181" t="s">
        <v>213</v>
      </c>
      <c r="D35" s="182"/>
      <c r="E35" s="182"/>
      <c r="F35" s="182"/>
      <c r="G35" s="210"/>
      <c r="H35" s="390" t="s">
        <v>96</v>
      </c>
      <c r="I35" s="391"/>
      <c r="J35" s="236">
        <f>SUM(J37:N41)</f>
        <v>1</v>
      </c>
      <c r="K35" s="237"/>
      <c r="L35" s="237"/>
      <c r="M35" s="237"/>
      <c r="N35" s="238"/>
      <c r="O35" s="236">
        <f>SUM(O37:S41)</f>
        <v>3</v>
      </c>
      <c r="P35" s="237"/>
      <c r="Q35" s="237"/>
      <c r="R35" s="237"/>
      <c r="S35" s="238"/>
      <c r="T35" s="2"/>
    </row>
    <row r="36" spans="2:20" ht="15">
      <c r="B36" s="2"/>
      <c r="C36" s="175" t="s">
        <v>189</v>
      </c>
      <c r="D36" s="176"/>
      <c r="E36" s="176"/>
      <c r="F36" s="176"/>
      <c r="G36" s="252"/>
      <c r="H36" s="392"/>
      <c r="I36" s="393"/>
      <c r="J36" s="253"/>
      <c r="K36" s="177"/>
      <c r="L36" s="177"/>
      <c r="M36" s="177"/>
      <c r="N36" s="401"/>
      <c r="O36" s="177"/>
      <c r="P36" s="177"/>
      <c r="Q36" s="177"/>
      <c r="R36" s="177"/>
      <c r="S36" s="401"/>
      <c r="T36" s="2"/>
    </row>
    <row r="37" spans="2:20" ht="30" customHeight="1">
      <c r="B37" s="2"/>
      <c r="C37" s="181" t="s">
        <v>242</v>
      </c>
      <c r="D37" s="182"/>
      <c r="E37" s="182"/>
      <c r="F37" s="182"/>
      <c r="G37" s="210"/>
      <c r="H37" s="394" t="s">
        <v>174</v>
      </c>
      <c r="I37" s="395"/>
      <c r="J37" s="211"/>
      <c r="K37" s="183"/>
      <c r="L37" s="183"/>
      <c r="M37" s="183"/>
      <c r="N37" s="212"/>
      <c r="O37" s="405"/>
      <c r="P37" s="396"/>
      <c r="Q37" s="396"/>
      <c r="R37" s="396"/>
      <c r="S37" s="397"/>
      <c r="T37" s="2"/>
    </row>
    <row r="38" spans="2:20" ht="15">
      <c r="B38" s="2"/>
      <c r="C38" s="181" t="s">
        <v>243</v>
      </c>
      <c r="D38" s="182"/>
      <c r="E38" s="182"/>
      <c r="F38" s="182"/>
      <c r="G38" s="210"/>
      <c r="H38" s="390" t="s">
        <v>176</v>
      </c>
      <c r="I38" s="391"/>
      <c r="J38" s="211"/>
      <c r="K38" s="183"/>
      <c r="L38" s="183"/>
      <c r="M38" s="183"/>
      <c r="N38" s="212"/>
      <c r="O38" s="405"/>
      <c r="P38" s="396"/>
      <c r="Q38" s="396"/>
      <c r="R38" s="396"/>
      <c r="S38" s="397"/>
      <c r="T38" s="2"/>
    </row>
    <row r="39" spans="2:20" ht="30" customHeight="1">
      <c r="B39" s="2"/>
      <c r="C39" s="409" t="s">
        <v>361</v>
      </c>
      <c r="D39" s="182"/>
      <c r="E39" s="182"/>
      <c r="F39" s="182"/>
      <c r="G39" s="210"/>
      <c r="H39" s="390" t="s">
        <v>178</v>
      </c>
      <c r="I39" s="391"/>
      <c r="J39" s="211"/>
      <c r="K39" s="183"/>
      <c r="L39" s="183"/>
      <c r="M39" s="183"/>
      <c r="N39" s="212"/>
      <c r="O39" s="405"/>
      <c r="P39" s="396"/>
      <c r="Q39" s="396"/>
      <c r="R39" s="396"/>
      <c r="S39" s="397"/>
      <c r="T39" s="2"/>
    </row>
    <row r="40" spans="2:20" ht="15">
      <c r="B40" s="2"/>
      <c r="C40" s="181" t="s">
        <v>244</v>
      </c>
      <c r="D40" s="182"/>
      <c r="E40" s="182"/>
      <c r="F40" s="182"/>
      <c r="G40" s="210"/>
      <c r="H40" s="390" t="s">
        <v>180</v>
      </c>
      <c r="I40" s="391"/>
      <c r="J40" s="211">
        <v>1</v>
      </c>
      <c r="K40" s="183"/>
      <c r="L40" s="183"/>
      <c r="M40" s="183"/>
      <c r="N40" s="212"/>
      <c r="O40" s="405">
        <v>3</v>
      </c>
      <c r="P40" s="396"/>
      <c r="Q40" s="396"/>
      <c r="R40" s="396"/>
      <c r="S40" s="397"/>
      <c r="T40" s="2"/>
    </row>
    <row r="41" spans="2:20" ht="15">
      <c r="B41" s="2"/>
      <c r="C41" s="181" t="s">
        <v>237</v>
      </c>
      <c r="D41" s="182"/>
      <c r="E41" s="182"/>
      <c r="F41" s="182"/>
      <c r="G41" s="210"/>
      <c r="H41" s="390" t="s">
        <v>182</v>
      </c>
      <c r="I41" s="391"/>
      <c r="J41" s="405"/>
      <c r="K41" s="396"/>
      <c r="L41" s="396"/>
      <c r="M41" s="396"/>
      <c r="N41" s="397"/>
      <c r="O41" s="405"/>
      <c r="P41" s="396"/>
      <c r="Q41" s="396"/>
      <c r="R41" s="396"/>
      <c r="S41" s="397"/>
      <c r="T41" s="2"/>
    </row>
    <row r="42" spans="2:20" ht="15">
      <c r="B42" s="2"/>
      <c r="C42" s="181" t="s">
        <v>214</v>
      </c>
      <c r="D42" s="182"/>
      <c r="E42" s="182"/>
      <c r="F42" s="182"/>
      <c r="G42" s="210"/>
      <c r="H42" s="390" t="s">
        <v>97</v>
      </c>
      <c r="I42" s="391"/>
      <c r="J42" s="419">
        <f>SUM(J44:N47)</f>
        <v>0</v>
      </c>
      <c r="K42" s="420"/>
      <c r="L42" s="420"/>
      <c r="M42" s="420"/>
      <c r="N42" s="421"/>
      <c r="O42" s="419">
        <f>SUM(O44:S47)</f>
        <v>38</v>
      </c>
      <c r="P42" s="420"/>
      <c r="Q42" s="420"/>
      <c r="R42" s="420"/>
      <c r="S42" s="421"/>
      <c r="T42" s="2"/>
    </row>
    <row r="43" spans="2:20" ht="15" customHeight="1">
      <c r="B43" s="2"/>
      <c r="C43" s="175" t="s">
        <v>189</v>
      </c>
      <c r="D43" s="176"/>
      <c r="E43" s="176"/>
      <c r="F43" s="176"/>
      <c r="G43" s="252"/>
      <c r="H43" s="392"/>
      <c r="I43" s="393"/>
      <c r="J43" s="422"/>
      <c r="K43" s="417"/>
      <c r="L43" s="417"/>
      <c r="M43" s="417"/>
      <c r="N43" s="418"/>
      <c r="O43" s="417"/>
      <c r="P43" s="417"/>
      <c r="Q43" s="417"/>
      <c r="R43" s="417"/>
      <c r="S43" s="418"/>
      <c r="T43" s="2"/>
    </row>
    <row r="44" spans="2:20" ht="45" customHeight="1">
      <c r="B44" s="2"/>
      <c r="C44" s="181" t="s">
        <v>247</v>
      </c>
      <c r="D44" s="182"/>
      <c r="E44" s="182"/>
      <c r="F44" s="182"/>
      <c r="G44" s="210"/>
      <c r="H44" s="394" t="s">
        <v>191</v>
      </c>
      <c r="I44" s="395"/>
      <c r="J44" s="412"/>
      <c r="K44" s="413"/>
      <c r="L44" s="413"/>
      <c r="M44" s="413"/>
      <c r="N44" s="414"/>
      <c r="O44" s="402">
        <v>31</v>
      </c>
      <c r="P44" s="403"/>
      <c r="Q44" s="403"/>
      <c r="R44" s="403"/>
      <c r="S44" s="404"/>
      <c r="T44" s="2"/>
    </row>
    <row r="45" spans="2:20" ht="15">
      <c r="B45" s="2"/>
      <c r="C45" s="181" t="s">
        <v>245</v>
      </c>
      <c r="D45" s="182"/>
      <c r="E45" s="182"/>
      <c r="F45" s="182"/>
      <c r="G45" s="210"/>
      <c r="H45" s="390" t="s">
        <v>192</v>
      </c>
      <c r="I45" s="391"/>
      <c r="J45" s="402"/>
      <c r="K45" s="403"/>
      <c r="L45" s="403"/>
      <c r="M45" s="403"/>
      <c r="N45" s="404"/>
      <c r="O45" s="402"/>
      <c r="P45" s="403"/>
      <c r="Q45" s="403"/>
      <c r="R45" s="403"/>
      <c r="S45" s="404"/>
      <c r="T45" s="2"/>
    </row>
    <row r="46" spans="2:20" ht="30" customHeight="1">
      <c r="B46" s="2"/>
      <c r="C46" s="409" t="s">
        <v>362</v>
      </c>
      <c r="D46" s="182"/>
      <c r="E46" s="182"/>
      <c r="F46" s="182"/>
      <c r="G46" s="210"/>
      <c r="H46" s="390" t="s">
        <v>194</v>
      </c>
      <c r="I46" s="391"/>
      <c r="J46" s="402"/>
      <c r="K46" s="403"/>
      <c r="L46" s="403"/>
      <c r="M46" s="403"/>
      <c r="N46" s="404"/>
      <c r="O46" s="402"/>
      <c r="P46" s="403"/>
      <c r="Q46" s="403"/>
      <c r="R46" s="403"/>
      <c r="S46" s="404"/>
      <c r="T46" s="2"/>
    </row>
    <row r="47" spans="2:20" ht="15">
      <c r="B47" s="2"/>
      <c r="C47" s="181" t="s">
        <v>246</v>
      </c>
      <c r="D47" s="182"/>
      <c r="E47" s="182"/>
      <c r="F47" s="182"/>
      <c r="G47" s="210"/>
      <c r="H47" s="390" t="s">
        <v>209</v>
      </c>
      <c r="I47" s="391"/>
      <c r="J47" s="402"/>
      <c r="K47" s="403"/>
      <c r="L47" s="403"/>
      <c r="M47" s="403"/>
      <c r="N47" s="404"/>
      <c r="O47" s="402">
        <v>7</v>
      </c>
      <c r="P47" s="403"/>
      <c r="Q47" s="403"/>
      <c r="R47" s="403"/>
      <c r="S47" s="404"/>
      <c r="T47" s="2"/>
    </row>
    <row r="48" spans="2:20" ht="30" customHeight="1">
      <c r="B48" s="2"/>
      <c r="C48" s="409" t="s">
        <v>370</v>
      </c>
      <c r="D48" s="182"/>
      <c r="E48" s="182"/>
      <c r="F48" s="182"/>
      <c r="G48" s="210"/>
      <c r="H48" s="390" t="s">
        <v>99</v>
      </c>
      <c r="I48" s="391"/>
      <c r="J48" s="236">
        <f>J35-J42</f>
        <v>1</v>
      </c>
      <c r="K48" s="237"/>
      <c r="L48" s="237"/>
      <c r="M48" s="237"/>
      <c r="N48" s="238"/>
      <c r="O48" s="236">
        <f>O35-O42</f>
        <v>-35</v>
      </c>
      <c r="P48" s="237"/>
      <c r="Q48" s="237"/>
      <c r="R48" s="237"/>
      <c r="S48" s="238"/>
      <c r="T48" s="2"/>
    </row>
    <row r="49" spans="2:20" ht="15" customHeight="1">
      <c r="B49" s="2"/>
      <c r="C49" s="190" t="s">
        <v>216</v>
      </c>
      <c r="D49" s="191"/>
      <c r="E49" s="191"/>
      <c r="F49" s="191"/>
      <c r="G49" s="191"/>
      <c r="H49" s="191"/>
      <c r="I49" s="191"/>
      <c r="J49" s="191"/>
      <c r="K49" s="191"/>
      <c r="L49" s="191"/>
      <c r="M49" s="191"/>
      <c r="N49" s="191"/>
      <c r="O49" s="56"/>
      <c r="P49" s="56"/>
      <c r="Q49" s="56"/>
      <c r="R49" s="56"/>
      <c r="S49" s="101"/>
      <c r="T49" s="2"/>
    </row>
    <row r="50" spans="2:20" ht="15">
      <c r="B50" s="2"/>
      <c r="C50" s="181" t="s">
        <v>213</v>
      </c>
      <c r="D50" s="182"/>
      <c r="E50" s="182"/>
      <c r="F50" s="182"/>
      <c r="G50" s="210"/>
      <c r="H50" s="392" t="s">
        <v>101</v>
      </c>
      <c r="I50" s="393"/>
      <c r="J50" s="236">
        <f>SUM(J52:N55)</f>
        <v>5439</v>
      </c>
      <c r="K50" s="237"/>
      <c r="L50" s="237"/>
      <c r="M50" s="237"/>
      <c r="N50" s="238"/>
      <c r="O50" s="236">
        <f>SUM(O52:S55)</f>
        <v>1116</v>
      </c>
      <c r="P50" s="237"/>
      <c r="Q50" s="237"/>
      <c r="R50" s="237"/>
      <c r="S50" s="238"/>
      <c r="T50" s="2"/>
    </row>
    <row r="51" spans="2:20" ht="15" customHeight="1">
      <c r="B51" s="2"/>
      <c r="C51" s="175" t="s">
        <v>189</v>
      </c>
      <c r="D51" s="176"/>
      <c r="E51" s="176"/>
      <c r="F51" s="176"/>
      <c r="G51" s="176"/>
      <c r="H51" s="392"/>
      <c r="I51" s="393"/>
      <c r="J51" s="177"/>
      <c r="K51" s="177"/>
      <c r="L51" s="177"/>
      <c r="M51" s="177"/>
      <c r="N51" s="401"/>
      <c r="O51" s="177"/>
      <c r="P51" s="177"/>
      <c r="Q51" s="177"/>
      <c r="R51" s="177"/>
      <c r="S51" s="401"/>
      <c r="T51" s="2"/>
    </row>
    <row r="52" spans="2:20" ht="15">
      <c r="B52" s="2"/>
      <c r="C52" s="181" t="s">
        <v>248</v>
      </c>
      <c r="D52" s="182"/>
      <c r="E52" s="182"/>
      <c r="F52" s="182"/>
      <c r="G52" s="182"/>
      <c r="H52" s="394" t="s">
        <v>225</v>
      </c>
      <c r="I52" s="395"/>
      <c r="J52" s="396">
        <v>5439</v>
      </c>
      <c r="K52" s="396"/>
      <c r="L52" s="396"/>
      <c r="M52" s="396"/>
      <c r="N52" s="397"/>
      <c r="O52" s="405">
        <v>1116</v>
      </c>
      <c r="P52" s="396"/>
      <c r="Q52" s="396"/>
      <c r="R52" s="396"/>
      <c r="S52" s="397"/>
      <c r="T52" s="2"/>
    </row>
    <row r="53" spans="2:20" ht="15">
      <c r="B53" s="2"/>
      <c r="C53" s="181" t="s">
        <v>249</v>
      </c>
      <c r="D53" s="182"/>
      <c r="E53" s="182"/>
      <c r="F53" s="182"/>
      <c r="G53" s="210"/>
      <c r="H53" s="394" t="s">
        <v>226</v>
      </c>
      <c r="I53" s="395"/>
      <c r="J53" s="405"/>
      <c r="K53" s="396"/>
      <c r="L53" s="396"/>
      <c r="M53" s="396"/>
      <c r="N53" s="397"/>
      <c r="O53" s="405"/>
      <c r="P53" s="396"/>
      <c r="Q53" s="396"/>
      <c r="R53" s="396"/>
      <c r="S53" s="397"/>
      <c r="T53" s="2"/>
    </row>
    <row r="54" spans="2:20" ht="30" customHeight="1">
      <c r="B54" s="2"/>
      <c r="C54" s="181" t="s">
        <v>204</v>
      </c>
      <c r="D54" s="182"/>
      <c r="E54" s="182"/>
      <c r="F54" s="182"/>
      <c r="G54" s="210"/>
      <c r="H54" s="390" t="s">
        <v>227</v>
      </c>
      <c r="I54" s="391"/>
      <c r="J54" s="405"/>
      <c r="K54" s="396"/>
      <c r="L54" s="396"/>
      <c r="M54" s="396"/>
      <c r="N54" s="397"/>
      <c r="O54" s="405"/>
      <c r="P54" s="396"/>
      <c r="Q54" s="396"/>
      <c r="R54" s="396"/>
      <c r="S54" s="397"/>
      <c r="T54" s="2"/>
    </row>
    <row r="55" spans="2:20" ht="15">
      <c r="B55" s="2"/>
      <c r="C55" s="181" t="s">
        <v>237</v>
      </c>
      <c r="D55" s="182"/>
      <c r="E55" s="182"/>
      <c r="F55" s="182"/>
      <c r="G55" s="210"/>
      <c r="H55" s="390" t="s">
        <v>228</v>
      </c>
      <c r="I55" s="391"/>
      <c r="J55" s="211"/>
      <c r="K55" s="183"/>
      <c r="L55" s="183"/>
      <c r="M55" s="183"/>
      <c r="N55" s="212"/>
      <c r="O55" s="405"/>
      <c r="P55" s="396"/>
      <c r="Q55" s="396"/>
      <c r="R55" s="396"/>
      <c r="S55" s="397"/>
      <c r="T55" s="2"/>
    </row>
    <row r="56" spans="2:20" ht="15">
      <c r="B56" s="2"/>
      <c r="C56" s="181" t="s">
        <v>214</v>
      </c>
      <c r="D56" s="182"/>
      <c r="E56" s="182"/>
      <c r="F56" s="182"/>
      <c r="G56" s="210"/>
      <c r="H56" s="392" t="s">
        <v>102</v>
      </c>
      <c r="I56" s="393"/>
      <c r="J56" s="419">
        <f>SUM(J58:N62)</f>
        <v>3801</v>
      </c>
      <c r="K56" s="420"/>
      <c r="L56" s="420"/>
      <c r="M56" s="420"/>
      <c r="N56" s="421"/>
      <c r="O56" s="419">
        <f>SUM(O58:S62)</f>
        <v>4684</v>
      </c>
      <c r="P56" s="420"/>
      <c r="Q56" s="420"/>
      <c r="R56" s="420"/>
      <c r="S56" s="421"/>
      <c r="T56" s="2"/>
    </row>
    <row r="57" spans="2:20" ht="15" customHeight="1">
      <c r="B57" s="2"/>
      <c r="C57" s="175" t="s">
        <v>189</v>
      </c>
      <c r="D57" s="176"/>
      <c r="E57" s="176"/>
      <c r="F57" s="176"/>
      <c r="G57" s="176"/>
      <c r="H57" s="392"/>
      <c r="I57" s="393"/>
      <c r="J57" s="417"/>
      <c r="K57" s="417"/>
      <c r="L57" s="417"/>
      <c r="M57" s="417"/>
      <c r="N57" s="418"/>
      <c r="O57" s="417"/>
      <c r="P57" s="417"/>
      <c r="Q57" s="417"/>
      <c r="R57" s="417"/>
      <c r="S57" s="418"/>
      <c r="T57" s="2"/>
    </row>
    <row r="58" spans="2:20" ht="15">
      <c r="B58" s="2"/>
      <c r="C58" s="181" t="s">
        <v>250</v>
      </c>
      <c r="D58" s="182"/>
      <c r="E58" s="182"/>
      <c r="F58" s="182"/>
      <c r="G58" s="182"/>
      <c r="H58" s="394" t="s">
        <v>229</v>
      </c>
      <c r="I58" s="395"/>
      <c r="J58" s="403">
        <v>3586</v>
      </c>
      <c r="K58" s="403"/>
      <c r="L58" s="403"/>
      <c r="M58" s="403"/>
      <c r="N58" s="404"/>
      <c r="O58" s="402">
        <v>4559</v>
      </c>
      <c r="P58" s="403"/>
      <c r="Q58" s="403"/>
      <c r="R58" s="403"/>
      <c r="S58" s="404"/>
      <c r="T58" s="2"/>
    </row>
    <row r="59" spans="2:20" ht="30" customHeight="1">
      <c r="B59" s="2"/>
      <c r="C59" s="181" t="s">
        <v>251</v>
      </c>
      <c r="D59" s="182"/>
      <c r="E59" s="182"/>
      <c r="F59" s="182"/>
      <c r="G59" s="210"/>
      <c r="H59" s="394" t="s">
        <v>230</v>
      </c>
      <c r="I59" s="395"/>
      <c r="J59" s="402"/>
      <c r="K59" s="403"/>
      <c r="L59" s="403"/>
      <c r="M59" s="403"/>
      <c r="N59" s="404"/>
      <c r="O59" s="402"/>
      <c r="P59" s="403"/>
      <c r="Q59" s="403"/>
      <c r="R59" s="403"/>
      <c r="S59" s="404"/>
      <c r="T59" s="2"/>
    </row>
    <row r="60" spans="2:20" ht="15">
      <c r="B60" s="2"/>
      <c r="C60" s="181" t="s">
        <v>253</v>
      </c>
      <c r="D60" s="182"/>
      <c r="E60" s="182"/>
      <c r="F60" s="182"/>
      <c r="G60" s="210"/>
      <c r="H60" s="390" t="s">
        <v>231</v>
      </c>
      <c r="I60" s="391"/>
      <c r="J60" s="412">
        <v>56</v>
      </c>
      <c r="K60" s="413"/>
      <c r="L60" s="413"/>
      <c r="M60" s="413"/>
      <c r="N60" s="414"/>
      <c r="O60" s="402">
        <v>116</v>
      </c>
      <c r="P60" s="403"/>
      <c r="Q60" s="403"/>
      <c r="R60" s="403"/>
      <c r="S60" s="404"/>
      <c r="T60" s="2"/>
    </row>
    <row r="61" spans="2:20" ht="15" customHeight="1">
      <c r="B61" s="2"/>
      <c r="C61" s="162" t="s">
        <v>252</v>
      </c>
      <c r="D61" s="163"/>
      <c r="E61" s="163"/>
      <c r="F61" s="163"/>
      <c r="G61" s="164"/>
      <c r="H61" s="390" t="s">
        <v>232</v>
      </c>
      <c r="I61" s="391"/>
      <c r="J61" s="412"/>
      <c r="K61" s="413"/>
      <c r="L61" s="413"/>
      <c r="M61" s="413"/>
      <c r="N61" s="414"/>
      <c r="O61" s="402"/>
      <c r="P61" s="403"/>
      <c r="Q61" s="403"/>
      <c r="R61" s="403"/>
      <c r="S61" s="404"/>
      <c r="T61" s="2"/>
    </row>
    <row r="62" spans="2:20" ht="15">
      <c r="B62" s="2"/>
      <c r="C62" s="409" t="s">
        <v>246</v>
      </c>
      <c r="D62" s="410"/>
      <c r="E62" s="410"/>
      <c r="F62" s="410"/>
      <c r="G62" s="411"/>
      <c r="H62" s="390" t="s">
        <v>233</v>
      </c>
      <c r="I62" s="391"/>
      <c r="J62" s="412">
        <v>159</v>
      </c>
      <c r="K62" s="413"/>
      <c r="L62" s="413"/>
      <c r="M62" s="413"/>
      <c r="N62" s="414"/>
      <c r="O62" s="402">
        <v>9</v>
      </c>
      <c r="P62" s="403"/>
      <c r="Q62" s="403"/>
      <c r="R62" s="403"/>
      <c r="S62" s="404"/>
      <c r="T62" s="2"/>
    </row>
    <row r="63" spans="2:29" ht="30" customHeight="1">
      <c r="B63" s="2"/>
      <c r="C63" s="409" t="s">
        <v>363</v>
      </c>
      <c r="D63" s="410"/>
      <c r="E63" s="410"/>
      <c r="F63" s="410"/>
      <c r="G63" s="411"/>
      <c r="H63" s="390">
        <v>100</v>
      </c>
      <c r="I63" s="391"/>
      <c r="J63" s="236">
        <f>J50-J56</f>
        <v>1638</v>
      </c>
      <c r="K63" s="237"/>
      <c r="L63" s="237"/>
      <c r="M63" s="237"/>
      <c r="N63" s="238"/>
      <c r="O63" s="236">
        <f>O50-O56</f>
        <v>-3568</v>
      </c>
      <c r="P63" s="237"/>
      <c r="Q63" s="237"/>
      <c r="R63" s="237"/>
      <c r="S63" s="238"/>
      <c r="T63" s="2"/>
      <c r="W63" s="96"/>
      <c r="X63" s="96"/>
      <c r="Y63" s="96"/>
      <c r="Z63" s="96"/>
      <c r="AA63" s="96"/>
      <c r="AB63" s="96"/>
      <c r="AC63" s="96"/>
    </row>
    <row r="64" spans="2:29" ht="44.25" customHeight="1">
      <c r="B64" s="2"/>
      <c r="C64" s="409" t="s">
        <v>364</v>
      </c>
      <c r="D64" s="410"/>
      <c r="E64" s="410"/>
      <c r="F64" s="410"/>
      <c r="G64" s="411"/>
      <c r="H64" s="390">
        <v>110</v>
      </c>
      <c r="I64" s="391"/>
      <c r="J64" s="236">
        <f>J33+J48+J63</f>
        <v>-4842</v>
      </c>
      <c r="K64" s="237"/>
      <c r="L64" s="237"/>
      <c r="M64" s="237"/>
      <c r="N64" s="238"/>
      <c r="O64" s="236">
        <f>O33+O48+O63</f>
        <v>4831</v>
      </c>
      <c r="P64" s="237"/>
      <c r="Q64" s="237"/>
      <c r="R64" s="237"/>
      <c r="S64" s="238"/>
      <c r="T64" s="2"/>
      <c r="W64" s="96"/>
      <c r="X64" s="96"/>
      <c r="Y64" s="96"/>
      <c r="Z64" s="96"/>
      <c r="AA64" s="96"/>
      <c r="AB64" s="96"/>
      <c r="AC64" s="96"/>
    </row>
    <row r="65" spans="2:29" ht="30" customHeight="1">
      <c r="B65" s="2"/>
      <c r="C65" s="409" t="str">
        <f>CONCATENATE("Остаток денежных средств и  эквивалентов денежных средств на ",DAY(баланс!O20),".",MONTH(баланс!O20),".",YEAR(баланс!O20)," г.")</f>
        <v>Остаток денежных средств и  эквивалентов денежных средств на 31.12.2018 г.</v>
      </c>
      <c r="D65" s="410"/>
      <c r="E65" s="410"/>
      <c r="F65" s="410"/>
      <c r="G65" s="411"/>
      <c r="H65" s="390">
        <v>120</v>
      </c>
      <c r="I65" s="391"/>
      <c r="J65" s="406">
        <v>4883</v>
      </c>
      <c r="K65" s="407"/>
      <c r="L65" s="407"/>
      <c r="M65" s="407"/>
      <c r="N65" s="408"/>
      <c r="O65" s="405">
        <v>52</v>
      </c>
      <c r="P65" s="396"/>
      <c r="Q65" s="396"/>
      <c r="R65" s="396"/>
      <c r="S65" s="397"/>
      <c r="T65" s="2"/>
      <c r="W65" s="96"/>
      <c r="X65" s="96"/>
      <c r="Y65" s="96"/>
      <c r="Z65" s="96"/>
      <c r="AA65" s="96"/>
      <c r="AB65" s="96"/>
      <c r="AC65" s="96"/>
    </row>
    <row r="66" spans="2:29" ht="30" customHeight="1">
      <c r="B66" s="2"/>
      <c r="C66" s="409" t="str">
        <f>CONCATENATE("Остаток денежных средств и эквивалентов денежных средств на ",баланс!V8,".",IF(баланс!V9&lt;10,CONCATENATE("0",баланс!V9,),баланс!V9),".",YEAR(баланс!U6)," г.")</f>
        <v>Остаток денежных средств и эквивалентов денежных средств на 31.12.2019 г.</v>
      </c>
      <c r="D66" s="410"/>
      <c r="E66" s="410"/>
      <c r="F66" s="410"/>
      <c r="G66" s="411"/>
      <c r="H66" s="415">
        <v>130</v>
      </c>
      <c r="I66" s="416"/>
      <c r="J66" s="236">
        <v>41</v>
      </c>
      <c r="K66" s="237"/>
      <c r="L66" s="237"/>
      <c r="M66" s="237"/>
      <c r="N66" s="238"/>
      <c r="O66" s="236">
        <v>4883</v>
      </c>
      <c r="P66" s="237"/>
      <c r="Q66" s="237"/>
      <c r="R66" s="237"/>
      <c r="S66" s="238"/>
      <c r="T66" s="2"/>
      <c r="V66" s="111" t="s">
        <v>256</v>
      </c>
      <c r="W66" s="112">
        <f>баланс!I51</f>
        <v>41</v>
      </c>
      <c r="X66" s="290" t="s">
        <v>257</v>
      </c>
      <c r="Y66" s="290"/>
      <c r="Z66" s="290"/>
      <c r="AA66" s="290"/>
      <c r="AB66" s="290"/>
      <c r="AC66" s="290"/>
    </row>
    <row r="67" spans="2:29" ht="15">
      <c r="B67" s="2"/>
      <c r="C67" s="409" t="s">
        <v>365</v>
      </c>
      <c r="D67" s="410"/>
      <c r="E67" s="410"/>
      <c r="F67" s="410"/>
      <c r="G67" s="411"/>
      <c r="H67" s="390">
        <v>140</v>
      </c>
      <c r="I67" s="391"/>
      <c r="J67" s="211"/>
      <c r="K67" s="183"/>
      <c r="L67" s="183"/>
      <c r="M67" s="183"/>
      <c r="N67" s="212"/>
      <c r="O67" s="405"/>
      <c r="P67" s="396"/>
      <c r="Q67" s="396"/>
      <c r="R67" s="396"/>
      <c r="S67" s="397"/>
      <c r="T67" s="2"/>
      <c r="V67" s="110"/>
      <c r="W67" s="117"/>
      <c r="X67" s="117"/>
      <c r="Y67" s="117"/>
      <c r="Z67" s="96"/>
      <c r="AA67" s="96"/>
      <c r="AB67" s="96"/>
      <c r="AC67" s="96"/>
    </row>
    <row r="68" spans="2:29" ht="15">
      <c r="B68" s="2"/>
      <c r="C68" s="2"/>
      <c r="D68" s="2"/>
      <c r="E68" s="2"/>
      <c r="F68" s="2"/>
      <c r="G68" s="2"/>
      <c r="H68" s="2"/>
      <c r="I68" s="2"/>
      <c r="J68" s="2"/>
      <c r="K68" s="2"/>
      <c r="L68" s="2"/>
      <c r="M68" s="2"/>
      <c r="N68" s="2"/>
      <c r="O68" s="2"/>
      <c r="P68" s="2"/>
      <c r="Q68" s="2"/>
      <c r="R68" s="2"/>
      <c r="S68" s="2"/>
      <c r="T68" s="2"/>
      <c r="V68" s="110"/>
      <c r="W68" s="117"/>
      <c r="X68" s="117"/>
      <c r="Y68" s="117"/>
      <c r="Z68" s="96"/>
      <c r="AA68" s="96"/>
      <c r="AB68" s="96"/>
      <c r="AC68" s="96"/>
    </row>
    <row r="69" spans="2:29" ht="15">
      <c r="B69" s="2"/>
      <c r="C69" s="321" t="s">
        <v>61</v>
      </c>
      <c r="D69" s="321"/>
      <c r="E69" s="3"/>
      <c r="F69" s="322"/>
      <c r="G69" s="322"/>
      <c r="H69" s="322"/>
      <c r="I69" s="93"/>
      <c r="J69" s="3"/>
      <c r="K69" s="322" t="str">
        <f>IF(баланс!I98=0," ",баланс!I98)</f>
        <v>В.А.Ковалев</v>
      </c>
      <c r="L69" s="322"/>
      <c r="M69" s="322"/>
      <c r="N69" s="322"/>
      <c r="O69" s="322"/>
      <c r="P69" s="322"/>
      <c r="Q69" s="2"/>
      <c r="R69" s="2"/>
      <c r="S69" s="2"/>
      <c r="T69" s="2"/>
      <c r="W69" s="96"/>
      <c r="X69" s="96"/>
      <c r="Y69" s="96"/>
      <c r="Z69" s="96"/>
      <c r="AA69" s="96"/>
      <c r="AB69" s="96"/>
      <c r="AC69" s="96"/>
    </row>
    <row r="70" spans="2:29" ht="15">
      <c r="B70" s="2"/>
      <c r="C70" s="21" t="s">
        <v>64</v>
      </c>
      <c r="D70" s="21"/>
      <c r="E70" s="21"/>
      <c r="F70" s="174" t="s">
        <v>63</v>
      </c>
      <c r="G70" s="174"/>
      <c r="H70" s="174"/>
      <c r="I70" s="21"/>
      <c r="J70" s="22"/>
      <c r="K70" s="174" t="s">
        <v>59</v>
      </c>
      <c r="L70" s="174"/>
      <c r="M70" s="174"/>
      <c r="N70" s="174"/>
      <c r="O70" s="174"/>
      <c r="P70" s="174"/>
      <c r="Q70" s="2"/>
      <c r="R70" s="2"/>
      <c r="S70" s="2"/>
      <c r="T70" s="2"/>
      <c r="W70" s="96"/>
      <c r="X70" s="96"/>
      <c r="Y70" s="96"/>
      <c r="Z70" s="96"/>
      <c r="AA70" s="96"/>
      <c r="AB70" s="96"/>
      <c r="AC70" s="96"/>
    </row>
    <row r="71" spans="2:29" ht="15">
      <c r="B71" s="2"/>
      <c r="C71" s="321" t="s">
        <v>62</v>
      </c>
      <c r="D71" s="321"/>
      <c r="E71" s="3"/>
      <c r="F71" s="322"/>
      <c r="G71" s="322"/>
      <c r="H71" s="322"/>
      <c r="I71" s="93"/>
      <c r="J71" s="3"/>
      <c r="K71" s="322" t="str">
        <f>IF(баланс!I100=0," ",баланс!I100)</f>
        <v>Н.Ф.Башлакова</v>
      </c>
      <c r="L71" s="322"/>
      <c r="M71" s="322"/>
      <c r="N71" s="322"/>
      <c r="O71" s="322"/>
      <c r="P71" s="322"/>
      <c r="Q71" s="2"/>
      <c r="R71" s="2"/>
      <c r="S71" s="2"/>
      <c r="T71" s="2"/>
      <c r="W71" s="96"/>
      <c r="X71" s="96"/>
      <c r="Y71" s="96"/>
      <c r="Z71" s="96"/>
      <c r="AA71" s="96"/>
      <c r="AB71" s="96"/>
      <c r="AC71" s="96"/>
    </row>
    <row r="72" spans="2:29" ht="15">
      <c r="B72" s="2"/>
      <c r="C72" s="29"/>
      <c r="D72" s="29"/>
      <c r="E72" s="29"/>
      <c r="F72" s="174" t="s">
        <v>63</v>
      </c>
      <c r="G72" s="174"/>
      <c r="H72" s="174"/>
      <c r="I72" s="21"/>
      <c r="J72" s="22"/>
      <c r="K72" s="174" t="s">
        <v>59</v>
      </c>
      <c r="L72" s="174"/>
      <c r="M72" s="174"/>
      <c r="N72" s="174"/>
      <c r="O72" s="174"/>
      <c r="P72" s="174"/>
      <c r="Q72" s="2"/>
      <c r="R72" s="2"/>
      <c r="S72" s="2"/>
      <c r="T72" s="2"/>
      <c r="W72" s="96"/>
      <c r="X72" s="96"/>
      <c r="Y72" s="96"/>
      <c r="Z72" s="96"/>
      <c r="AA72" s="96"/>
      <c r="AB72" s="96"/>
      <c r="AC72" s="96"/>
    </row>
    <row r="73" spans="2:29" ht="15">
      <c r="B73" s="2"/>
      <c r="C73" s="337">
        <f ca="1">TODAY()</f>
        <v>43915</v>
      </c>
      <c r="D73" s="337"/>
      <c r="E73" s="2"/>
      <c r="F73" s="2"/>
      <c r="G73" s="2"/>
      <c r="H73" s="2"/>
      <c r="I73" s="2"/>
      <c r="J73" s="2"/>
      <c r="K73" s="2"/>
      <c r="L73" s="2"/>
      <c r="M73" s="2"/>
      <c r="N73" s="52"/>
      <c r="O73" s="2"/>
      <c r="P73" s="2"/>
      <c r="Q73" s="2"/>
      <c r="R73" s="2"/>
      <c r="S73" s="2"/>
      <c r="T73" s="2"/>
      <c r="W73" s="96"/>
      <c r="X73" s="96"/>
      <c r="Y73" s="96"/>
      <c r="Z73" s="96"/>
      <c r="AA73" s="96"/>
      <c r="AB73" s="96"/>
      <c r="AC73" s="96"/>
    </row>
    <row r="74" spans="2:20" ht="15">
      <c r="B74" s="2"/>
      <c r="C74" s="2"/>
      <c r="D74" s="2"/>
      <c r="E74" s="2"/>
      <c r="F74" s="2"/>
      <c r="G74" s="2"/>
      <c r="H74" s="2"/>
      <c r="I74" s="2"/>
      <c r="J74" s="2"/>
      <c r="K74" s="2"/>
      <c r="L74" s="2"/>
      <c r="M74" s="2"/>
      <c r="N74" s="2"/>
      <c r="O74" s="2"/>
      <c r="P74" s="2"/>
      <c r="Q74" s="2"/>
      <c r="R74" s="2"/>
      <c r="S74" s="2"/>
      <c r="T74" s="2"/>
    </row>
    <row r="75" spans="2:20" ht="6" customHeight="1">
      <c r="B75" s="2"/>
      <c r="C75" s="2"/>
      <c r="D75" s="2"/>
      <c r="E75" s="2"/>
      <c r="F75" s="2"/>
      <c r="G75" s="2"/>
      <c r="H75" s="2"/>
      <c r="I75" s="2"/>
      <c r="J75" s="2"/>
      <c r="K75" s="2"/>
      <c r="L75" s="2"/>
      <c r="M75" s="2"/>
      <c r="N75" s="2"/>
      <c r="O75" s="2"/>
      <c r="P75" s="2"/>
      <c r="Q75" s="2"/>
      <c r="R75" s="2"/>
      <c r="S75" s="2"/>
      <c r="T75" s="2"/>
    </row>
  </sheetData>
  <sheetProtection/>
  <mergeCells count="228">
    <mergeCell ref="O50:S50"/>
    <mergeCell ref="P4:S4"/>
    <mergeCell ref="C60:G60"/>
    <mergeCell ref="C39:G39"/>
    <mergeCell ref="F70:H70"/>
    <mergeCell ref="F5:L5"/>
    <mergeCell ref="C34:N34"/>
    <mergeCell ref="C49:N49"/>
    <mergeCell ref="C9:E9"/>
    <mergeCell ref="C64:G64"/>
    <mergeCell ref="J60:N60"/>
    <mergeCell ref="F9:S9"/>
    <mergeCell ref="J19:N19"/>
    <mergeCell ref="J40:N40"/>
    <mergeCell ref="C24:G24"/>
    <mergeCell ref="C21:G21"/>
    <mergeCell ref="O60:S60"/>
    <mergeCell ref="C20:N20"/>
    <mergeCell ref="C11:E11"/>
    <mergeCell ref="O57:S57"/>
    <mergeCell ref="C73:D73"/>
    <mergeCell ref="J64:N64"/>
    <mergeCell ref="F72:H72"/>
    <mergeCell ref="K72:P72"/>
    <mergeCell ref="C65:G65"/>
    <mergeCell ref="C67:G67"/>
    <mergeCell ref="J67:N67"/>
    <mergeCell ref="O67:S67"/>
    <mergeCell ref="K69:P69"/>
    <mergeCell ref="H64:I64"/>
    <mergeCell ref="C57:G57"/>
    <mergeCell ref="C51:G51"/>
    <mergeCell ref="J57:N57"/>
    <mergeCell ref="H52:I52"/>
    <mergeCell ref="C53:G53"/>
    <mergeCell ref="J53:N53"/>
    <mergeCell ref="C56:G56"/>
    <mergeCell ref="J56:N56"/>
    <mergeCell ref="H55:I55"/>
    <mergeCell ref="C52:G52"/>
    <mergeCell ref="J50:N50"/>
    <mergeCell ref="J48:N48"/>
    <mergeCell ref="C12:E12"/>
    <mergeCell ref="H45:I45"/>
    <mergeCell ref="C23:G23"/>
    <mergeCell ref="C22:G22"/>
    <mergeCell ref="F15:S15"/>
    <mergeCell ref="C15:E15"/>
    <mergeCell ref="O18:S18"/>
    <mergeCell ref="J28:N28"/>
    <mergeCell ref="C55:G55"/>
    <mergeCell ref="J31:N31"/>
    <mergeCell ref="C36:G36"/>
    <mergeCell ref="J29:N29"/>
    <mergeCell ref="C35:G35"/>
    <mergeCell ref="C31:G31"/>
    <mergeCell ref="H31:I31"/>
    <mergeCell ref="C50:G50"/>
    <mergeCell ref="J42:N42"/>
    <mergeCell ref="C41:G41"/>
    <mergeCell ref="C13:E13"/>
    <mergeCell ref="F14:S14"/>
    <mergeCell ref="C14:E14"/>
    <mergeCell ref="O24:S24"/>
    <mergeCell ref="J24:N24"/>
    <mergeCell ref="J25:N25"/>
    <mergeCell ref="O25:S25"/>
    <mergeCell ref="O30:S30"/>
    <mergeCell ref="J30:N30"/>
    <mergeCell ref="F10:S10"/>
    <mergeCell ref="F11:S11"/>
    <mergeCell ref="F12:S12"/>
    <mergeCell ref="F13:S13"/>
    <mergeCell ref="H25:I25"/>
    <mergeCell ref="O27:S27"/>
    <mergeCell ref="C17:G18"/>
    <mergeCell ref="O20:S20"/>
    <mergeCell ref="C10:E10"/>
    <mergeCell ref="O29:S29"/>
    <mergeCell ref="O26:S26"/>
    <mergeCell ref="H17:I18"/>
    <mergeCell ref="J18:N18"/>
    <mergeCell ref="O19:S19"/>
    <mergeCell ref="H19:I19"/>
    <mergeCell ref="J26:N26"/>
    <mergeCell ref="H27:I27"/>
    <mergeCell ref="J27:N27"/>
    <mergeCell ref="O28:S28"/>
    <mergeCell ref="C33:G33"/>
    <mergeCell ref="C32:G32"/>
    <mergeCell ref="C29:G29"/>
    <mergeCell ref="C19:G19"/>
    <mergeCell ref="C26:G26"/>
    <mergeCell ref="C27:G27"/>
    <mergeCell ref="C25:G25"/>
    <mergeCell ref="C28:G28"/>
    <mergeCell ref="J33:N33"/>
    <mergeCell ref="J43:N43"/>
    <mergeCell ref="C30:G30"/>
    <mergeCell ref="J32:N32"/>
    <mergeCell ref="J39:N39"/>
    <mergeCell ref="J35:N35"/>
    <mergeCell ref="H37:I37"/>
    <mergeCell ref="H35:I35"/>
    <mergeCell ref="H38:I38"/>
    <mergeCell ref="J41:N41"/>
    <mergeCell ref="C37:G37"/>
    <mergeCell ref="C38:G38"/>
    <mergeCell ref="C40:G40"/>
    <mergeCell ref="C45:G45"/>
    <mergeCell ref="C47:G47"/>
    <mergeCell ref="C46:G46"/>
    <mergeCell ref="C43:G43"/>
    <mergeCell ref="C42:G42"/>
    <mergeCell ref="C44:G44"/>
    <mergeCell ref="H39:I39"/>
    <mergeCell ref="H24:I24"/>
    <mergeCell ref="H43:I43"/>
    <mergeCell ref="H40:I40"/>
    <mergeCell ref="H30:I30"/>
    <mergeCell ref="H41:I41"/>
    <mergeCell ref="H42:I42"/>
    <mergeCell ref="H26:I26"/>
    <mergeCell ref="O42:S42"/>
    <mergeCell ref="O41:S41"/>
    <mergeCell ref="O35:S35"/>
    <mergeCell ref="O56:S56"/>
    <mergeCell ref="O48:S48"/>
    <mergeCell ref="O38:S38"/>
    <mergeCell ref="O46:S46"/>
    <mergeCell ref="O44:S44"/>
    <mergeCell ref="O47:S47"/>
    <mergeCell ref="O53:S53"/>
    <mergeCell ref="J37:N37"/>
    <mergeCell ref="J38:N38"/>
    <mergeCell ref="J36:N36"/>
    <mergeCell ref="H51:I51"/>
    <mergeCell ref="O51:S51"/>
    <mergeCell ref="O43:S43"/>
    <mergeCell ref="J44:N44"/>
    <mergeCell ref="H44:I44"/>
    <mergeCell ref="H50:I50"/>
    <mergeCell ref="J46:N46"/>
    <mergeCell ref="H46:I46"/>
    <mergeCell ref="J47:N47"/>
    <mergeCell ref="C54:G54"/>
    <mergeCell ref="J54:N54"/>
    <mergeCell ref="O54:S54"/>
    <mergeCell ref="H53:I53"/>
    <mergeCell ref="H54:I54"/>
    <mergeCell ref="J52:N52"/>
    <mergeCell ref="O52:S52"/>
    <mergeCell ref="C48:G48"/>
    <mergeCell ref="O31:S31"/>
    <mergeCell ref="O32:S32"/>
    <mergeCell ref="O39:S39"/>
    <mergeCell ref="O36:S36"/>
    <mergeCell ref="O40:S40"/>
    <mergeCell ref="O33:S33"/>
    <mergeCell ref="O37:S37"/>
    <mergeCell ref="C58:G58"/>
    <mergeCell ref="J58:N58"/>
    <mergeCell ref="O58:S58"/>
    <mergeCell ref="C59:G59"/>
    <mergeCell ref="J59:N59"/>
    <mergeCell ref="O59:S59"/>
    <mergeCell ref="H58:I58"/>
    <mergeCell ref="H59:I59"/>
    <mergeCell ref="O61:S61"/>
    <mergeCell ref="H63:I63"/>
    <mergeCell ref="O64:S64"/>
    <mergeCell ref="C63:G63"/>
    <mergeCell ref="O62:S62"/>
    <mergeCell ref="H62:I62"/>
    <mergeCell ref="O63:S63"/>
    <mergeCell ref="H61:I61"/>
    <mergeCell ref="C61:G61"/>
    <mergeCell ref="J63:N63"/>
    <mergeCell ref="C71:D71"/>
    <mergeCell ref="F71:H71"/>
    <mergeCell ref="K71:P71"/>
    <mergeCell ref="C66:G66"/>
    <mergeCell ref="J66:N66"/>
    <mergeCell ref="O66:S66"/>
    <mergeCell ref="H67:I67"/>
    <mergeCell ref="H66:I66"/>
    <mergeCell ref="C69:D69"/>
    <mergeCell ref="F69:H69"/>
    <mergeCell ref="C6:S6"/>
    <mergeCell ref="F7:G7"/>
    <mergeCell ref="K70:P70"/>
    <mergeCell ref="K17:L17"/>
    <mergeCell ref="P17:Q17"/>
    <mergeCell ref="J65:N65"/>
    <mergeCell ref="O65:S65"/>
    <mergeCell ref="C62:G62"/>
    <mergeCell ref="J62:N62"/>
    <mergeCell ref="J61:N61"/>
    <mergeCell ref="I7:K7"/>
    <mergeCell ref="L7:Q7"/>
    <mergeCell ref="H60:I60"/>
    <mergeCell ref="J45:N45"/>
    <mergeCell ref="O45:S45"/>
    <mergeCell ref="H28:I28"/>
    <mergeCell ref="H29:I29"/>
    <mergeCell ref="J55:N55"/>
    <mergeCell ref="O55:S55"/>
    <mergeCell ref="J51:N51"/>
    <mergeCell ref="V21:X21"/>
    <mergeCell ref="H21:I21"/>
    <mergeCell ref="H22:I22"/>
    <mergeCell ref="H23:I23"/>
    <mergeCell ref="J23:N23"/>
    <mergeCell ref="O23:S23"/>
    <mergeCell ref="J21:N21"/>
    <mergeCell ref="O21:S21"/>
    <mergeCell ref="J22:N22"/>
    <mergeCell ref="O22:S22"/>
    <mergeCell ref="L3:S3"/>
    <mergeCell ref="X66:AC66"/>
    <mergeCell ref="H32:I32"/>
    <mergeCell ref="H33:I33"/>
    <mergeCell ref="H48:I48"/>
    <mergeCell ref="H36:I36"/>
    <mergeCell ref="H65:I65"/>
    <mergeCell ref="H47:I47"/>
    <mergeCell ref="H56:I56"/>
    <mergeCell ref="H57:I57"/>
  </mergeCells>
  <conditionalFormatting sqref="U93">
    <cfRule type="expression" priority="1" dxfId="31" stopIfTrue="1">
      <formula>ABS($U$51)&gt;0.9</formula>
    </cfRule>
  </conditionalFormatting>
  <conditionalFormatting sqref="T93">
    <cfRule type="expression" priority="2" dxfId="31" stopIfTrue="1">
      <formula>ABS($T$51)&gt;0.9</formula>
    </cfRule>
  </conditionalFormatting>
  <conditionalFormatting sqref="V66:X66">
    <cfRule type="expression" priority="3" dxfId="31" stopIfTrue="1">
      <formula>$J$66&lt;&gt;$W$66</formula>
    </cfRule>
  </conditionalFormatting>
  <printOptions/>
  <pageMargins left="0.31496062992125984" right="0.31496062992125984" top="0.31496062992125984" bottom="0.31496062992125984" header="0.2755905511811024" footer="0.2755905511811024"/>
  <pageSetup blackAndWhite="1" horizontalDpi="600" verticalDpi="600" orientation="portrait" paperSize="9" scale="99" r:id="rId3"/>
  <legacyDrawing r:id="rId2"/>
</worksheet>
</file>

<file path=xl/worksheets/sheet5.xml><?xml version="1.0" encoding="utf-8"?>
<worksheet xmlns="http://schemas.openxmlformats.org/spreadsheetml/2006/main" xmlns:r="http://schemas.openxmlformats.org/officeDocument/2006/relationships">
  <sheetPr codeName="Лист7">
    <tabColor indexed="46"/>
  </sheetPr>
  <dimension ref="A1:D75"/>
  <sheetViews>
    <sheetView zoomScalePageLayoutView="0" workbookViewId="0" topLeftCell="A1">
      <selection activeCell="A1" sqref="A1"/>
    </sheetView>
  </sheetViews>
  <sheetFormatPr defaultColWidth="9.140625" defaultRowHeight="15"/>
  <cols>
    <col min="1" max="1" width="3.00390625" style="132" bestFit="1" customWidth="1"/>
    <col min="2" max="2" width="86.8515625" style="132" customWidth="1"/>
    <col min="3" max="4" width="5.57421875" style="132" customWidth="1"/>
    <col min="5" max="16384" width="9.140625" style="132" customWidth="1"/>
  </cols>
  <sheetData>
    <row r="1" spans="1:4" s="130" customFormat="1" ht="13.5">
      <c r="A1" s="128">
        <f>ROW()</f>
        <v>1</v>
      </c>
      <c r="B1" s="128" t="s">
        <v>273</v>
      </c>
      <c r="C1" s="129">
        <v>1.5</v>
      </c>
      <c r="D1" s="129">
        <v>0.2</v>
      </c>
    </row>
    <row r="2" spans="1:4" s="130" customFormat="1" ht="13.5">
      <c r="A2" s="128">
        <f>ROW()</f>
        <v>2</v>
      </c>
      <c r="B2" s="128" t="s">
        <v>274</v>
      </c>
      <c r="C2" s="129">
        <v>1.5</v>
      </c>
      <c r="D2" s="129">
        <v>0.2</v>
      </c>
    </row>
    <row r="3" spans="1:4" s="130" customFormat="1" ht="13.5">
      <c r="A3" s="128">
        <f>ROW()</f>
        <v>3</v>
      </c>
      <c r="B3" s="128" t="s">
        <v>275</v>
      </c>
      <c r="C3" s="129">
        <v>1.5</v>
      </c>
      <c r="D3" s="129">
        <v>0.2</v>
      </c>
    </row>
    <row r="4" spans="1:4" s="130" customFormat="1" ht="13.5">
      <c r="A4" s="128">
        <f>ROW()</f>
        <v>4</v>
      </c>
      <c r="B4" s="128" t="s">
        <v>276</v>
      </c>
      <c r="C4" s="131">
        <v>1.7</v>
      </c>
      <c r="D4" s="129">
        <v>0.3</v>
      </c>
    </row>
    <row r="5" spans="1:4" s="130" customFormat="1" ht="13.5">
      <c r="A5" s="128">
        <f>ROW()</f>
        <v>5</v>
      </c>
      <c r="B5" s="128" t="s">
        <v>277</v>
      </c>
      <c r="C5" s="129">
        <v>1.2</v>
      </c>
      <c r="D5" s="129">
        <v>0.15</v>
      </c>
    </row>
    <row r="6" spans="1:4" s="130" customFormat="1" ht="13.5">
      <c r="A6" s="128">
        <f>ROW()</f>
        <v>6</v>
      </c>
      <c r="B6" s="128" t="s">
        <v>278</v>
      </c>
      <c r="C6" s="131">
        <v>1.3</v>
      </c>
      <c r="D6" s="129">
        <v>0.2</v>
      </c>
    </row>
    <row r="7" spans="1:4" s="130" customFormat="1" ht="13.5">
      <c r="A7" s="128">
        <f>ROW()</f>
        <v>7</v>
      </c>
      <c r="B7" s="128" t="s">
        <v>279</v>
      </c>
      <c r="C7" s="131">
        <v>1.7</v>
      </c>
      <c r="D7" s="129">
        <v>0.3</v>
      </c>
    </row>
    <row r="8" spans="1:4" ht="13.5">
      <c r="A8" s="128">
        <f>ROW()</f>
        <v>8</v>
      </c>
      <c r="B8" s="128" t="s">
        <v>280</v>
      </c>
      <c r="C8" s="129">
        <v>1.7</v>
      </c>
      <c r="D8" s="129">
        <v>0.3</v>
      </c>
    </row>
    <row r="9" spans="1:4" ht="13.5">
      <c r="A9" s="128">
        <f>ROW()</f>
        <v>9</v>
      </c>
      <c r="B9" s="128" t="s">
        <v>281</v>
      </c>
      <c r="C9" s="129">
        <v>1.3</v>
      </c>
      <c r="D9" s="129">
        <v>0.2</v>
      </c>
    </row>
    <row r="10" spans="1:4" ht="13.5">
      <c r="A10" s="128">
        <f>ROW()</f>
        <v>10</v>
      </c>
      <c r="B10" s="128" t="s">
        <v>282</v>
      </c>
      <c r="C10" s="129">
        <v>1.3</v>
      </c>
      <c r="D10" s="129">
        <v>0.2</v>
      </c>
    </row>
    <row r="11" spans="1:4" ht="13.5">
      <c r="A11" s="128">
        <f>ROW()</f>
        <v>11</v>
      </c>
      <c r="B11" s="128" t="s">
        <v>283</v>
      </c>
      <c r="C11" s="129">
        <v>1.4</v>
      </c>
      <c r="D11" s="129">
        <v>0.2</v>
      </c>
    </row>
    <row r="12" spans="1:4" ht="13.5">
      <c r="A12" s="128">
        <f>ROW()</f>
        <v>12</v>
      </c>
      <c r="B12" s="128" t="s">
        <v>284</v>
      </c>
      <c r="C12" s="129">
        <v>1.7</v>
      </c>
      <c r="D12" s="129">
        <v>0.3</v>
      </c>
    </row>
    <row r="13" spans="1:4" ht="13.5">
      <c r="A13" s="128">
        <f>ROW()</f>
        <v>13</v>
      </c>
      <c r="B13" s="128" t="s">
        <v>285</v>
      </c>
      <c r="C13" s="129">
        <v>1.4</v>
      </c>
      <c r="D13" s="129">
        <v>0.2</v>
      </c>
    </row>
    <row r="14" spans="1:4" ht="13.5">
      <c r="A14" s="128">
        <f>ROW()</f>
        <v>14</v>
      </c>
      <c r="B14" s="128" t="s">
        <v>286</v>
      </c>
      <c r="C14" s="129">
        <v>1.4</v>
      </c>
      <c r="D14" s="129">
        <v>0.2</v>
      </c>
    </row>
    <row r="15" spans="1:4" ht="13.5">
      <c r="A15" s="128">
        <f>ROW()</f>
        <v>15</v>
      </c>
      <c r="B15" s="128" t="s">
        <v>287</v>
      </c>
      <c r="C15" s="129">
        <v>1.3</v>
      </c>
      <c r="D15" s="129">
        <v>0.2</v>
      </c>
    </row>
    <row r="16" spans="1:4" ht="13.5">
      <c r="A16" s="128">
        <f>ROW()</f>
        <v>16</v>
      </c>
      <c r="B16" s="128" t="s">
        <v>288</v>
      </c>
      <c r="C16" s="129">
        <v>1.2</v>
      </c>
      <c r="D16" s="129">
        <v>0.15</v>
      </c>
    </row>
    <row r="17" spans="1:4" ht="13.5">
      <c r="A17" s="128">
        <f>ROW()</f>
        <v>17</v>
      </c>
      <c r="B17" s="128" t="s">
        <v>289</v>
      </c>
      <c r="C17" s="129">
        <v>1.3</v>
      </c>
      <c r="D17" s="129">
        <v>0.2</v>
      </c>
    </row>
    <row r="18" spans="1:4" ht="13.5">
      <c r="A18" s="128">
        <f>ROW()</f>
        <v>18</v>
      </c>
      <c r="B18" s="128" t="s">
        <v>290</v>
      </c>
      <c r="C18" s="129">
        <v>1.2</v>
      </c>
      <c r="D18" s="129">
        <v>0.15</v>
      </c>
    </row>
    <row r="19" spans="1:4" ht="13.5">
      <c r="A19" s="128">
        <f>ROW()</f>
        <v>19</v>
      </c>
      <c r="B19" s="128" t="s">
        <v>291</v>
      </c>
      <c r="C19" s="129">
        <v>1.2</v>
      </c>
      <c r="D19" s="129">
        <v>0.15</v>
      </c>
    </row>
    <row r="20" spans="1:4" ht="13.5">
      <c r="A20" s="128">
        <f>ROW()</f>
        <v>20</v>
      </c>
      <c r="B20" s="128" t="s">
        <v>292</v>
      </c>
      <c r="C20" s="129">
        <v>1.3</v>
      </c>
      <c r="D20" s="129">
        <v>0.2</v>
      </c>
    </row>
    <row r="21" spans="1:4" ht="13.5">
      <c r="A21" s="128">
        <f>ROW()</f>
        <v>21</v>
      </c>
      <c r="B21" s="128" t="s">
        <v>293</v>
      </c>
      <c r="C21" s="129">
        <v>1.3</v>
      </c>
      <c r="D21" s="129">
        <v>0.2</v>
      </c>
    </row>
    <row r="22" spans="1:4" ht="13.5">
      <c r="A22" s="128">
        <f>ROW()</f>
        <v>22</v>
      </c>
      <c r="B22" s="128" t="s">
        <v>294</v>
      </c>
      <c r="C22" s="129">
        <v>1.4</v>
      </c>
      <c r="D22" s="129">
        <v>0.2</v>
      </c>
    </row>
    <row r="23" spans="1:4" ht="13.5">
      <c r="A23" s="128">
        <f>ROW()</f>
        <v>23</v>
      </c>
      <c r="B23" s="128" t="s">
        <v>295</v>
      </c>
      <c r="C23" s="129">
        <v>1.3</v>
      </c>
      <c r="D23" s="129">
        <v>0.2</v>
      </c>
    </row>
    <row r="24" spans="1:4" ht="13.5">
      <c r="A24" s="128">
        <f>ROW()</f>
        <v>24</v>
      </c>
      <c r="B24" s="128" t="s">
        <v>296</v>
      </c>
      <c r="C24" s="129">
        <v>1.3</v>
      </c>
      <c r="D24" s="129">
        <v>0.2</v>
      </c>
    </row>
    <row r="25" spans="1:4" ht="13.5">
      <c r="A25" s="128">
        <f>ROW()</f>
        <v>25</v>
      </c>
      <c r="B25" s="128" t="s">
        <v>297</v>
      </c>
      <c r="C25" s="129">
        <v>1.6</v>
      </c>
      <c r="D25" s="129">
        <v>0.1</v>
      </c>
    </row>
    <row r="26" spans="1:4" ht="13.5">
      <c r="A26" s="128">
        <f>ROW()</f>
        <v>26</v>
      </c>
      <c r="B26" s="128" t="s">
        <v>298</v>
      </c>
      <c r="C26" s="129">
        <v>1.3</v>
      </c>
      <c r="D26" s="129">
        <v>0.2</v>
      </c>
    </row>
    <row r="27" spans="1:4" ht="13.5">
      <c r="A27" s="128">
        <f>ROW()</f>
        <v>27</v>
      </c>
      <c r="B27" s="128" t="s">
        <v>299</v>
      </c>
      <c r="C27" s="129">
        <v>1.7</v>
      </c>
      <c r="D27" s="129">
        <v>0.3</v>
      </c>
    </row>
    <row r="28" spans="1:4" ht="13.5">
      <c r="A28" s="128">
        <f>ROW()</f>
        <v>28</v>
      </c>
      <c r="B28" s="128" t="s">
        <v>300</v>
      </c>
      <c r="C28" s="129">
        <v>1.3</v>
      </c>
      <c r="D28" s="129">
        <v>0.2</v>
      </c>
    </row>
    <row r="29" spans="1:4" ht="13.5">
      <c r="A29" s="128">
        <f>ROW()</f>
        <v>29</v>
      </c>
      <c r="B29" s="128" t="s">
        <v>301</v>
      </c>
      <c r="C29" s="129">
        <v>1.1</v>
      </c>
      <c r="D29" s="129">
        <v>0.25</v>
      </c>
    </row>
    <row r="30" spans="1:4" ht="13.5">
      <c r="A30" s="128">
        <f>ROW()</f>
        <v>30</v>
      </c>
      <c r="B30" s="128" t="s">
        <v>302</v>
      </c>
      <c r="C30" s="129">
        <v>1.01</v>
      </c>
      <c r="D30" s="129">
        <v>0.3</v>
      </c>
    </row>
    <row r="31" spans="1:4" ht="13.5">
      <c r="A31" s="128">
        <f>ROW()</f>
        <v>31</v>
      </c>
      <c r="B31" s="128" t="s">
        <v>303</v>
      </c>
      <c r="C31" s="129">
        <v>1.1</v>
      </c>
      <c r="D31" s="129">
        <v>0.1</v>
      </c>
    </row>
    <row r="32" spans="1:4" ht="27.75" customHeight="1">
      <c r="A32" s="128">
        <f>ROW()</f>
        <v>32</v>
      </c>
      <c r="B32" s="133" t="s">
        <v>304</v>
      </c>
      <c r="C32" s="129">
        <v>1.1</v>
      </c>
      <c r="D32" s="129">
        <v>0.1</v>
      </c>
    </row>
    <row r="33" spans="1:4" ht="27">
      <c r="A33" s="128">
        <f>ROW()</f>
        <v>33</v>
      </c>
      <c r="B33" s="133" t="s">
        <v>305</v>
      </c>
      <c r="C33" s="129">
        <v>1.7</v>
      </c>
      <c r="D33" s="129">
        <v>0.3</v>
      </c>
    </row>
    <row r="34" spans="1:4" ht="13.5">
      <c r="A34" s="128">
        <f>ROW()</f>
        <v>34</v>
      </c>
      <c r="B34" s="128" t="s">
        <v>306</v>
      </c>
      <c r="C34" s="131">
        <v>1.1</v>
      </c>
      <c r="D34" s="129">
        <v>0.1</v>
      </c>
    </row>
    <row r="35" spans="1:4" ht="13.5">
      <c r="A35" s="128">
        <f>ROW()</f>
        <v>35</v>
      </c>
      <c r="B35" s="128" t="s">
        <v>307</v>
      </c>
      <c r="C35" s="129">
        <v>1.2</v>
      </c>
      <c r="D35" s="129">
        <v>0.15</v>
      </c>
    </row>
    <row r="36" spans="1:4" ht="27">
      <c r="A36" s="128">
        <f>ROW()</f>
        <v>36</v>
      </c>
      <c r="B36" s="133" t="s">
        <v>308</v>
      </c>
      <c r="C36" s="134">
        <v>1</v>
      </c>
      <c r="D36" s="129">
        <v>0.1</v>
      </c>
    </row>
    <row r="37" spans="1:4" ht="27">
      <c r="A37" s="128">
        <f>ROW()</f>
        <v>37</v>
      </c>
      <c r="B37" s="133" t="s">
        <v>309</v>
      </c>
      <c r="C37" s="129">
        <v>1.15</v>
      </c>
      <c r="D37" s="129">
        <v>0.15</v>
      </c>
    </row>
    <row r="38" spans="1:4" ht="13.5">
      <c r="A38" s="128">
        <f>ROW()</f>
        <v>38</v>
      </c>
      <c r="B38" s="133" t="s">
        <v>310</v>
      </c>
      <c r="C38" s="134">
        <v>1</v>
      </c>
      <c r="D38" s="129">
        <v>0.05</v>
      </c>
    </row>
    <row r="39" spans="1:4" ht="13.5">
      <c r="A39" s="128">
        <f>ROW()</f>
        <v>39</v>
      </c>
      <c r="B39" s="128" t="s">
        <v>311</v>
      </c>
      <c r="C39" s="129">
        <v>1.1</v>
      </c>
      <c r="D39" s="129">
        <v>0.1</v>
      </c>
    </row>
    <row r="40" spans="1:4" ht="13.5">
      <c r="A40" s="128">
        <f>ROW()</f>
        <v>40</v>
      </c>
      <c r="B40" s="128" t="s">
        <v>312</v>
      </c>
      <c r="C40" s="134">
        <v>1</v>
      </c>
      <c r="D40" s="129">
        <v>0.1</v>
      </c>
    </row>
    <row r="41" spans="1:4" ht="13.5">
      <c r="A41" s="128">
        <f>ROW()</f>
        <v>41</v>
      </c>
      <c r="B41" s="128" t="s">
        <v>313</v>
      </c>
      <c r="C41" s="129">
        <v>1.1</v>
      </c>
      <c r="D41" s="129">
        <v>0.15</v>
      </c>
    </row>
    <row r="42" spans="1:4" ht="13.5">
      <c r="A42" s="128">
        <f>ROW()</f>
        <v>42</v>
      </c>
      <c r="B42" s="128" t="s">
        <v>314</v>
      </c>
      <c r="C42" s="129">
        <v>1.3</v>
      </c>
      <c r="D42" s="129">
        <v>0.2</v>
      </c>
    </row>
    <row r="43" spans="1:4" ht="13.5">
      <c r="A43" s="128">
        <f>ROW()</f>
        <v>43</v>
      </c>
      <c r="B43" s="128" t="s">
        <v>315</v>
      </c>
      <c r="C43" s="135">
        <v>1.1</v>
      </c>
      <c r="D43" s="129">
        <v>0.1</v>
      </c>
    </row>
    <row r="44" spans="1:4" ht="13.5">
      <c r="A44" s="128">
        <f>ROW()</f>
        <v>44</v>
      </c>
      <c r="B44" s="128" t="s">
        <v>316</v>
      </c>
      <c r="C44" s="129">
        <v>1.1</v>
      </c>
      <c r="D44" s="129">
        <v>0.15</v>
      </c>
    </row>
    <row r="45" spans="1:4" ht="13.5">
      <c r="A45" s="128">
        <f>ROW()</f>
        <v>45</v>
      </c>
      <c r="B45" s="128" t="s">
        <v>317</v>
      </c>
      <c r="C45" s="136">
        <v>1.1</v>
      </c>
      <c r="D45" s="129">
        <v>0.15</v>
      </c>
    </row>
    <row r="46" spans="1:4" ht="13.5">
      <c r="A46" s="128">
        <f>ROW()</f>
        <v>46</v>
      </c>
      <c r="B46" s="128" t="s">
        <v>318</v>
      </c>
      <c r="C46" s="129">
        <v>1.3</v>
      </c>
      <c r="D46" s="129">
        <v>0.2</v>
      </c>
    </row>
    <row r="47" spans="1:4" ht="13.5">
      <c r="A47" s="128">
        <f>ROW()</f>
        <v>47</v>
      </c>
      <c r="B47" s="128" t="s">
        <v>319</v>
      </c>
      <c r="C47" s="135">
        <v>1.1</v>
      </c>
      <c r="D47" s="129">
        <v>0.1</v>
      </c>
    </row>
    <row r="48" spans="1:4" ht="13.5">
      <c r="A48" s="128">
        <f>ROW()</f>
        <v>48</v>
      </c>
      <c r="B48" s="128" t="s">
        <v>320</v>
      </c>
      <c r="C48" s="135">
        <v>1.5</v>
      </c>
      <c r="D48" s="129">
        <v>0.2</v>
      </c>
    </row>
    <row r="49" spans="1:4" ht="13.5">
      <c r="A49" s="128">
        <f>ROW()</f>
        <v>49</v>
      </c>
      <c r="B49" s="128" t="s">
        <v>321</v>
      </c>
      <c r="C49" s="135">
        <v>1.1</v>
      </c>
      <c r="D49" s="129">
        <v>0.1</v>
      </c>
    </row>
    <row r="50" spans="1:4" ht="13.5">
      <c r="A50" s="128">
        <f>ROW()</f>
        <v>50</v>
      </c>
      <c r="B50" s="128" t="s">
        <v>322</v>
      </c>
      <c r="C50" s="135">
        <v>1.5</v>
      </c>
      <c r="D50" s="129">
        <v>0.2</v>
      </c>
    </row>
    <row r="51" spans="1:4" ht="13.5">
      <c r="A51" s="128">
        <f>ROW()</f>
        <v>51</v>
      </c>
      <c r="B51" s="128" t="s">
        <v>323</v>
      </c>
      <c r="C51" s="135">
        <v>1.1</v>
      </c>
      <c r="D51" s="129">
        <v>0.1</v>
      </c>
    </row>
    <row r="52" spans="1:4" ht="13.5">
      <c r="A52" s="128">
        <f>ROW()</f>
        <v>52</v>
      </c>
      <c r="B52" s="128" t="s">
        <v>324</v>
      </c>
      <c r="C52" s="135">
        <v>1</v>
      </c>
      <c r="D52" s="129">
        <v>0.05</v>
      </c>
    </row>
    <row r="53" spans="1:4" ht="13.5">
      <c r="A53" s="128">
        <f>ROW()</f>
        <v>53</v>
      </c>
      <c r="B53" s="128" t="s">
        <v>325</v>
      </c>
      <c r="C53" s="135">
        <v>1</v>
      </c>
      <c r="D53" s="129">
        <v>0.05</v>
      </c>
    </row>
    <row r="54" spans="1:4" ht="13.5">
      <c r="A54" s="128">
        <f>ROW()</f>
        <v>54</v>
      </c>
      <c r="B54" s="128" t="s">
        <v>326</v>
      </c>
      <c r="C54" s="135">
        <v>1.2</v>
      </c>
      <c r="D54" s="129">
        <v>0.15</v>
      </c>
    </row>
    <row r="55" spans="1:4" ht="13.5">
      <c r="A55" s="128">
        <f>ROW()</f>
        <v>55</v>
      </c>
      <c r="B55" s="128" t="s">
        <v>327</v>
      </c>
      <c r="C55" s="137">
        <v>1.15</v>
      </c>
      <c r="D55" s="129">
        <v>0.2</v>
      </c>
    </row>
    <row r="56" spans="1:4" ht="13.5">
      <c r="A56" s="128">
        <f>ROW()</f>
        <v>56</v>
      </c>
      <c r="B56" s="128" t="s">
        <v>328</v>
      </c>
      <c r="C56" s="135">
        <v>1.2</v>
      </c>
      <c r="D56" s="129">
        <v>0.15</v>
      </c>
    </row>
    <row r="57" spans="1:4" ht="13.5">
      <c r="A57" s="128">
        <f>ROW()</f>
        <v>57</v>
      </c>
      <c r="B57" s="128" t="s">
        <v>329</v>
      </c>
      <c r="C57" s="135">
        <v>1</v>
      </c>
      <c r="D57" s="129">
        <v>0.05</v>
      </c>
    </row>
    <row r="58" spans="1:4" ht="13.5">
      <c r="A58" s="128">
        <f>ROW()</f>
        <v>58</v>
      </c>
      <c r="B58" s="128" t="s">
        <v>330</v>
      </c>
      <c r="C58" s="135">
        <v>1.2</v>
      </c>
      <c r="D58" s="129">
        <v>0.15</v>
      </c>
    </row>
    <row r="59" spans="1:4" ht="13.5">
      <c r="A59" s="128">
        <f>ROW()</f>
        <v>59</v>
      </c>
      <c r="B59" s="128" t="s">
        <v>331</v>
      </c>
      <c r="C59" s="135">
        <v>1.1</v>
      </c>
      <c r="D59" s="129">
        <v>0.1</v>
      </c>
    </row>
    <row r="60" spans="1:4" ht="13.5">
      <c r="A60" s="128">
        <f>ROW()</f>
        <v>60</v>
      </c>
      <c r="B60" s="128" t="s">
        <v>332</v>
      </c>
      <c r="C60" s="135">
        <v>1.5</v>
      </c>
      <c r="D60" s="129">
        <v>0.2</v>
      </c>
    </row>
    <row r="61" spans="1:4" ht="13.5">
      <c r="A61" s="128">
        <f>ROW()</f>
        <v>61</v>
      </c>
      <c r="B61" s="128" t="s">
        <v>333</v>
      </c>
      <c r="C61" s="135">
        <v>1.1</v>
      </c>
      <c r="D61" s="129">
        <v>0.1</v>
      </c>
    </row>
    <row r="62" spans="1:4" ht="13.5">
      <c r="A62" s="128">
        <f>ROW()</f>
        <v>62</v>
      </c>
      <c r="B62" s="128" t="s">
        <v>334</v>
      </c>
      <c r="C62" s="135">
        <v>1</v>
      </c>
      <c r="D62" s="129">
        <v>0.05</v>
      </c>
    </row>
    <row r="63" spans="1:4" ht="13.5">
      <c r="A63" s="128">
        <f>ROW()</f>
        <v>63</v>
      </c>
      <c r="B63" s="128" t="s">
        <v>335</v>
      </c>
      <c r="C63" s="135">
        <v>1.2</v>
      </c>
      <c r="D63" s="129">
        <v>0.15</v>
      </c>
    </row>
    <row r="64" spans="1:4" ht="13.5">
      <c r="A64" s="128">
        <f>ROW()</f>
        <v>64</v>
      </c>
      <c r="B64" s="128" t="s">
        <v>336</v>
      </c>
      <c r="C64" s="137">
        <v>1.15</v>
      </c>
      <c r="D64" s="129">
        <v>0.15</v>
      </c>
    </row>
    <row r="65" spans="1:4" ht="13.5">
      <c r="A65" s="128">
        <f>ROW()</f>
        <v>65</v>
      </c>
      <c r="B65" s="128" t="s">
        <v>337</v>
      </c>
      <c r="C65" s="135">
        <v>1.2</v>
      </c>
      <c r="D65" s="129">
        <v>0.15</v>
      </c>
    </row>
    <row r="66" spans="1:4" ht="13.5">
      <c r="A66" s="128">
        <f>ROW()</f>
        <v>66</v>
      </c>
      <c r="B66" s="128" t="s">
        <v>338</v>
      </c>
      <c r="C66" s="135">
        <v>1.1</v>
      </c>
      <c r="D66" s="129">
        <v>0.1</v>
      </c>
    </row>
    <row r="67" spans="1:4" ht="13.5">
      <c r="A67" s="128">
        <f>ROW()</f>
        <v>67</v>
      </c>
      <c r="B67" s="128" t="s">
        <v>339</v>
      </c>
      <c r="C67" s="135">
        <v>1.5</v>
      </c>
      <c r="D67" s="129">
        <v>0.2</v>
      </c>
    </row>
    <row r="68" spans="1:4" ht="13.5">
      <c r="A68" s="128">
        <f>ROW()</f>
        <v>68</v>
      </c>
      <c r="B68" s="128" t="s">
        <v>340</v>
      </c>
      <c r="C68" s="135">
        <v>1.2</v>
      </c>
      <c r="D68" s="129">
        <v>0.15</v>
      </c>
    </row>
    <row r="69" spans="1:4" ht="13.5">
      <c r="A69" s="128">
        <f>ROW()</f>
        <v>69</v>
      </c>
      <c r="B69" s="128" t="s">
        <v>341</v>
      </c>
      <c r="C69" s="135">
        <v>1.1</v>
      </c>
      <c r="D69" s="129">
        <v>0.1</v>
      </c>
    </row>
    <row r="70" spans="1:4" ht="13.5">
      <c r="A70" s="128">
        <f>ROW()</f>
        <v>70</v>
      </c>
      <c r="B70" s="128" t="s">
        <v>342</v>
      </c>
      <c r="C70" s="135">
        <v>1.1</v>
      </c>
      <c r="D70" s="129">
        <v>0.1</v>
      </c>
    </row>
    <row r="71" spans="1:4" ht="13.5">
      <c r="A71" s="128">
        <f>ROW()</f>
        <v>71</v>
      </c>
      <c r="B71" s="128" t="s">
        <v>343</v>
      </c>
      <c r="C71" s="135">
        <v>1.1</v>
      </c>
      <c r="D71" s="129">
        <v>0.1</v>
      </c>
    </row>
    <row r="72" spans="1:4" ht="13.5">
      <c r="A72" s="128">
        <f>ROW()</f>
        <v>72</v>
      </c>
      <c r="B72" s="128" t="s">
        <v>344</v>
      </c>
      <c r="C72" s="135">
        <v>1.3</v>
      </c>
      <c r="D72" s="129">
        <v>0.2</v>
      </c>
    </row>
    <row r="73" spans="1:4" ht="13.5">
      <c r="A73" s="128">
        <f>ROW()</f>
        <v>73</v>
      </c>
      <c r="B73" s="128" t="s">
        <v>345</v>
      </c>
      <c r="C73" s="135">
        <v>1</v>
      </c>
      <c r="D73" s="129">
        <v>0.1</v>
      </c>
    </row>
    <row r="74" spans="1:4" ht="13.5">
      <c r="A74" s="128">
        <f>ROW()</f>
        <v>74</v>
      </c>
      <c r="B74" s="128" t="s">
        <v>346</v>
      </c>
      <c r="C74" s="135">
        <v>1.1</v>
      </c>
      <c r="D74" s="129">
        <v>0.1</v>
      </c>
    </row>
    <row r="75" spans="1:4" ht="13.5">
      <c r="A75" s="128">
        <f>ROW()</f>
        <v>75</v>
      </c>
      <c r="B75" s="138" t="s">
        <v>347</v>
      </c>
      <c r="C75" s="129">
        <v>1.5</v>
      </c>
      <c r="D75" s="129">
        <v>0.2</v>
      </c>
    </row>
  </sheetData>
  <sheetProtection/>
  <printOptions/>
  <pageMargins left="0.31496062992125984" right="0.31496062992125984" top="0.31496062992125984" bottom="0.31496062992125984" header="0.2755905511811024" footer="0.2755905511811024"/>
  <pageSetup blackAndWhite="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bondar</dc:creator>
  <cp:keywords/>
  <dc:description/>
  <cp:lastModifiedBy>Саухина</cp:lastModifiedBy>
  <cp:lastPrinted>2020-03-25T13:57:22Z</cp:lastPrinted>
  <dcterms:created xsi:type="dcterms:W3CDTF">2012-02-26T11:03:38Z</dcterms:created>
  <dcterms:modified xsi:type="dcterms:W3CDTF">2020-03-25T13:58:04Z</dcterms:modified>
  <cp:category/>
  <cp:version/>
  <cp:contentType/>
  <cp:contentStatus/>
</cp:coreProperties>
</file>